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25" activeTab="2"/>
  </bookViews>
  <sheets>
    <sheet name="2271" sheetId="1" r:id="rId1"/>
    <sheet name="2272" sheetId="2" r:id="rId2"/>
    <sheet name="2273" sheetId="3" r:id="rId3"/>
  </sheets>
  <externalReferences>
    <externalReference r:id="rId6"/>
  </externalReferences>
  <definedNames>
    <definedName name="_xlnm.Print_Area" localSheetId="1">'2272'!$A$1:$AM$6</definedName>
  </definedNames>
  <calcPr fullCalcOnLoad="1"/>
</workbook>
</file>

<file path=xl/sharedStrings.xml><?xml version="1.0" encoding="utf-8"?>
<sst xmlns="http://schemas.openxmlformats.org/spreadsheetml/2006/main" count="291" uniqueCount="26">
  <si>
    <t>Найменування бюджетних установ</t>
  </si>
  <si>
    <t>фізичні обсяги</t>
  </si>
  <si>
    <t xml:space="preserve">грошові показники </t>
  </si>
  <si>
    <t>середній тариф</t>
  </si>
  <si>
    <t>Разом тепло по відділу освіти</t>
  </si>
  <si>
    <t>ДНІПРОПЕТРОВСЬКІ ТЕПЛОВІ МЕРЕЖІ</t>
  </si>
  <si>
    <t>Водопостачання 2272</t>
  </si>
  <si>
    <t>КЗО "ДНЗ № 299" ДМР</t>
  </si>
  <si>
    <t xml:space="preserve">2272 Разом водопостачання по відділу освіти </t>
  </si>
  <si>
    <t>ТЕПЛОЭНЕРГО</t>
  </si>
  <si>
    <t>Спожито у лютому 2017 року</t>
  </si>
  <si>
    <t>Спожито у березні 2017 року</t>
  </si>
  <si>
    <t>Спожито у квітні 2017 року</t>
  </si>
  <si>
    <t xml:space="preserve">Спожито у травні 2017 року </t>
  </si>
  <si>
    <t>Спожито у червні 2017 року</t>
  </si>
  <si>
    <t>Спожито у липні 2017 року</t>
  </si>
  <si>
    <t>Спожито у серпні 2017 року</t>
  </si>
  <si>
    <t>Спожито у вересні 2017 року</t>
  </si>
  <si>
    <t>Спожито у жовтні 2017 року</t>
  </si>
  <si>
    <t>Спожито у листопаді 2017 року</t>
  </si>
  <si>
    <t>Спожито у грудні 2017 року</t>
  </si>
  <si>
    <t>2017 рік</t>
  </si>
  <si>
    <t xml:space="preserve">Спожито у січні 2017 року </t>
  </si>
  <si>
    <t>2272 Водовідведення</t>
  </si>
  <si>
    <t>Активна єлектроенергія</t>
  </si>
  <si>
    <t>Реактивна єлектроенергія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</si>
</sst>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0.000"/>
    <numFmt numFmtId="206" formatCode="0.00000"/>
    <numFmt numFmtId="207" formatCode="0.0000"/>
    <numFmt numFmtId="208" formatCode="0.000000"/>
    <numFmt numFmtId="209" formatCode="0.0000000"/>
    <numFmt numFmtId="210" formatCode="#,##0.0"/>
    <numFmt numFmtId="211" formatCode="#,##0.000"/>
    <numFmt numFmtId="212" formatCode="#,##0.0000"/>
    <numFmt numFmtId="213" formatCode="#,##0.00000"/>
    <numFmt numFmtId="214" formatCode="#,##0.000000"/>
    <numFmt numFmtId="215" formatCode="#,##0&quot;р.&quot;"/>
  </numFmts>
  <fonts count="4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204" fontId="3" fillId="0" borderId="0" xfId="0" applyNumberFormat="1" applyFont="1" applyFill="1" applyBorder="1" applyAlignment="1">
      <alignment/>
    </xf>
    <xf numFmtId="204" fontId="1" fillId="0" borderId="0" xfId="0" applyNumberFormat="1" applyFont="1" applyFill="1" applyBorder="1" applyAlignment="1">
      <alignment wrapText="1"/>
    </xf>
    <xf numFmtId="2" fontId="1" fillId="0" borderId="0" xfId="0" applyNumberFormat="1" applyFont="1" applyFill="1" applyBorder="1" applyAlignment="1">
      <alignment wrapText="1"/>
    </xf>
    <xf numFmtId="205" fontId="1" fillId="0" borderId="0" xfId="0" applyNumberFormat="1" applyFont="1" applyFill="1" applyBorder="1" applyAlignment="1" applyProtection="1">
      <alignment horizontal="center"/>
      <protection locked="0"/>
    </xf>
    <xf numFmtId="205" fontId="4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2" fontId="2" fillId="0" borderId="0" xfId="0" applyNumberFormat="1" applyFont="1" applyAlignment="1">
      <alignment/>
    </xf>
    <xf numFmtId="2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204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 wrapText="1"/>
    </xf>
    <xf numFmtId="2" fontId="2" fillId="0" borderId="0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204" fontId="2" fillId="0" borderId="12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211" fontId="2" fillId="0" borderId="12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49" fontId="2" fillId="32" borderId="12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213" fontId="2" fillId="0" borderId="12" xfId="0" applyNumberFormat="1" applyFont="1" applyBorder="1" applyAlignment="1">
      <alignment horizontal="right" vertical="center"/>
    </xf>
    <xf numFmtId="0" fontId="3" fillId="0" borderId="13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wrapText="1"/>
    </xf>
    <xf numFmtId="1" fontId="2" fillId="0" borderId="0" xfId="0" applyNumberFormat="1" applyFont="1" applyFill="1" applyBorder="1" applyAlignment="1">
      <alignment horizontal="right" wrapText="1"/>
    </xf>
    <xf numFmtId="1" fontId="2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3" fontId="2" fillId="0" borderId="12" xfId="0" applyNumberFormat="1" applyFont="1" applyBorder="1" applyAlignment="1">
      <alignment horizontal="right" vertical="center" wrapText="1"/>
    </xf>
    <xf numFmtId="1" fontId="2" fillId="0" borderId="12" xfId="0" applyNumberFormat="1" applyFont="1" applyBorder="1" applyAlignment="1">
      <alignment horizontal="right" vertical="center" wrapText="1"/>
    </xf>
    <xf numFmtId="3" fontId="2" fillId="0" borderId="12" xfId="0" applyNumberFormat="1" applyFont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2" fillId="0" borderId="12" xfId="0" applyNumberFormat="1" applyFont="1" applyBorder="1" applyAlignment="1">
      <alignment horizontal="right" vertical="center"/>
    </xf>
    <xf numFmtId="1" fontId="0" fillId="0" borderId="0" xfId="0" applyNumberFormat="1" applyFont="1" applyFill="1" applyBorder="1" applyAlignment="1">
      <alignment/>
    </xf>
    <xf numFmtId="207" fontId="2" fillId="0" borderId="12" xfId="0" applyNumberFormat="1" applyFont="1" applyBorder="1" applyAlignment="1">
      <alignment horizontal="center" vertical="center" wrapText="1"/>
    </xf>
    <xf numFmtId="207" fontId="2" fillId="0" borderId="12" xfId="0" applyNumberFormat="1" applyFont="1" applyBorder="1" applyAlignment="1">
      <alignment horizontal="right" vertical="center" wrapText="1"/>
    </xf>
    <xf numFmtId="207" fontId="0" fillId="0" borderId="0" xfId="0" applyNumberFormat="1" applyFont="1" applyFill="1" applyBorder="1" applyAlignment="1">
      <alignment/>
    </xf>
    <xf numFmtId="207" fontId="2" fillId="0" borderId="0" xfId="0" applyNumberFormat="1" applyFont="1" applyFill="1" applyBorder="1" applyAlignment="1">
      <alignment horizontal="right" wrapText="1"/>
    </xf>
    <xf numFmtId="207" fontId="0" fillId="0" borderId="0" xfId="0" applyNumberFormat="1" applyFont="1" applyAlignment="1">
      <alignment/>
    </xf>
    <xf numFmtId="207" fontId="2" fillId="0" borderId="0" xfId="0" applyNumberFormat="1" applyFont="1" applyAlignment="1">
      <alignment/>
    </xf>
    <xf numFmtId="207" fontId="1" fillId="0" borderId="10" xfId="0" applyNumberFormat="1" applyFont="1" applyBorder="1" applyAlignment="1">
      <alignment horizontal="center" vertical="center" wrapText="1"/>
    </xf>
    <xf numFmtId="207" fontId="2" fillId="0" borderId="0" xfId="0" applyNumberFormat="1" applyFont="1" applyFill="1" applyBorder="1" applyAlignment="1">
      <alignment wrapText="1"/>
    </xf>
    <xf numFmtId="207" fontId="1" fillId="0" borderId="0" xfId="0" applyNumberFormat="1" applyFont="1" applyFill="1" applyBorder="1" applyAlignment="1">
      <alignment wrapText="1"/>
    </xf>
    <xf numFmtId="207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/>
    </xf>
    <xf numFmtId="205" fontId="0" fillId="0" borderId="0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205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3" fontId="0" fillId="0" borderId="0" xfId="0" applyNumberFormat="1" applyFont="1" applyAlignment="1">
      <alignment/>
    </xf>
    <xf numFmtId="2" fontId="2" fillId="0" borderId="12" xfId="0" applyNumberFormat="1" applyFont="1" applyBorder="1" applyAlignment="1">
      <alignment horizontal="right" vertical="center" wrapText="1"/>
    </xf>
    <xf numFmtId="2" fontId="2" fillId="0" borderId="0" xfId="0" applyNumberFormat="1" applyFont="1" applyFill="1" applyBorder="1" applyAlignment="1">
      <alignment horizontal="right" wrapText="1"/>
    </xf>
    <xf numFmtId="2" fontId="2" fillId="0" borderId="12" xfId="0" applyNumberFormat="1" applyFont="1" applyBorder="1" applyAlignment="1">
      <alignment horizontal="right" vertical="center"/>
    </xf>
    <xf numFmtId="2" fontId="0" fillId="0" borderId="0" xfId="0" applyNumberFormat="1" applyFont="1" applyAlignment="1">
      <alignment/>
    </xf>
    <xf numFmtId="0" fontId="3" fillId="0" borderId="1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206" fontId="2" fillId="0" borderId="12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2017\&#1045;&#1053;&#1045;&#1056;&#1043;&#1054;&#1053;&#1054;&#1057;&#1030;&#1031;\&#1057;&#1042;&#1054;&#1044;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епло"/>
      <sheetName val="вода"/>
      <sheetName val="свет"/>
    </sheetNames>
    <sheetDataSet>
      <sheetData sheetId="0">
        <row r="34">
          <cell r="B34">
            <v>109080.04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F49"/>
  <sheetViews>
    <sheetView zoomScale="90" zoomScaleNormal="9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11" sqref="F11"/>
    </sheetView>
  </sheetViews>
  <sheetFormatPr defaultColWidth="9.140625" defaultRowHeight="12.75"/>
  <cols>
    <col min="1" max="1" width="35.140625" style="38" customWidth="1"/>
    <col min="2" max="2" width="10.421875" style="57" customWidth="1"/>
    <col min="3" max="3" width="13.421875" style="38" customWidth="1"/>
    <col min="4" max="4" width="10.421875" style="38" customWidth="1"/>
    <col min="5" max="5" width="11.421875" style="57" customWidth="1"/>
    <col min="6" max="6" width="13.421875" style="38" customWidth="1"/>
    <col min="7" max="7" width="9.8515625" style="38" customWidth="1"/>
    <col min="8" max="8" width="12.00390625" style="57" customWidth="1"/>
    <col min="9" max="9" width="13.421875" style="38" customWidth="1"/>
    <col min="10" max="10" width="10.140625" style="38" customWidth="1"/>
    <col min="11" max="11" width="11.00390625" style="57" customWidth="1"/>
    <col min="12" max="12" width="13.421875" style="38" customWidth="1"/>
    <col min="13" max="13" width="10.7109375" style="38" customWidth="1"/>
    <col min="14" max="14" width="11.00390625" style="38" customWidth="1"/>
    <col min="15" max="15" width="13.00390625" style="38" customWidth="1"/>
    <col min="16" max="16" width="9.8515625" style="38" customWidth="1"/>
    <col min="17" max="17" width="11.00390625" style="38" customWidth="1"/>
    <col min="18" max="18" width="12.421875" style="38" customWidth="1"/>
    <col min="19" max="19" width="10.00390625" style="38" customWidth="1"/>
    <col min="20" max="21" width="11.00390625" style="38" customWidth="1"/>
    <col min="22" max="22" width="10.140625" style="38" customWidth="1"/>
    <col min="23" max="24" width="11.00390625" style="38" customWidth="1"/>
    <col min="25" max="25" width="9.57421875" style="38" customWidth="1"/>
    <col min="26" max="27" width="11.00390625" style="38" customWidth="1"/>
    <col min="28" max="28" width="10.00390625" style="38" customWidth="1"/>
    <col min="29" max="29" width="11.00390625" style="57" customWidth="1"/>
    <col min="30" max="30" width="13.421875" style="38" customWidth="1"/>
    <col min="31" max="31" width="11.00390625" style="38" customWidth="1"/>
    <col min="32" max="32" width="12.7109375" style="57" customWidth="1"/>
    <col min="33" max="33" width="13.421875" style="38" customWidth="1"/>
    <col min="34" max="34" width="11.421875" style="38" customWidth="1"/>
    <col min="35" max="35" width="11.00390625" style="57" customWidth="1"/>
    <col min="36" max="36" width="13.421875" style="38" customWidth="1"/>
    <col min="37" max="37" width="11.00390625" style="38" customWidth="1"/>
    <col min="38" max="38" width="12.7109375" style="57" customWidth="1"/>
    <col min="39" max="39" width="21.28125" style="38" customWidth="1"/>
    <col min="40" max="40" width="14.28125" style="38" customWidth="1"/>
    <col min="41" max="42" width="13.00390625" style="38" customWidth="1"/>
    <col min="43" max="43" width="12.7109375" style="38" bestFit="1" customWidth="1"/>
    <col min="44" max="44" width="9.140625" style="38" customWidth="1"/>
    <col min="45" max="46" width="9.57421875" style="38" bestFit="1" customWidth="1"/>
    <col min="47" max="51" width="9.140625" style="38" customWidth="1"/>
    <col min="52" max="53" width="9.421875" style="38" bestFit="1" customWidth="1"/>
    <col min="54" max="54" width="10.57421875" style="38" bestFit="1" customWidth="1"/>
    <col min="55" max="55" width="10.28125" style="38" customWidth="1"/>
    <col min="56" max="16384" width="9.140625" style="38" customWidth="1"/>
  </cols>
  <sheetData>
    <row r="1" spans="1:58" ht="15" customHeight="1">
      <c r="A1" s="39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8" t="s">
        <v>9</v>
      </c>
      <c r="L1" s="77"/>
      <c r="M1" s="77"/>
      <c r="N1" s="77"/>
      <c r="O1" s="77"/>
      <c r="P1" s="77"/>
      <c r="Q1" s="77"/>
      <c r="R1" s="77"/>
      <c r="S1" s="77"/>
      <c r="T1" s="78" t="s">
        <v>5</v>
      </c>
      <c r="U1" s="77"/>
      <c r="V1" s="77"/>
      <c r="W1" s="77"/>
      <c r="X1" s="77"/>
      <c r="Y1" s="77"/>
      <c r="Z1" s="77"/>
      <c r="AA1" s="77"/>
      <c r="AB1" s="77"/>
      <c r="AC1" s="79"/>
      <c r="AD1" s="80"/>
      <c r="AE1" s="80"/>
      <c r="AF1" s="80"/>
      <c r="AG1" s="80"/>
      <c r="AH1" s="80"/>
      <c r="AI1" s="80"/>
      <c r="AJ1" s="80"/>
      <c r="AK1" s="80"/>
      <c r="AL1" s="58"/>
      <c r="AM1" s="9"/>
      <c r="AN1" s="7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</row>
    <row r="2" spans="1:58" s="50" customFormat="1" ht="15" customHeight="1">
      <c r="A2" s="93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90" t="s">
        <v>4</v>
      </c>
      <c r="L2" s="81"/>
      <c r="M2" s="81"/>
      <c r="N2" s="81"/>
      <c r="O2" s="81"/>
      <c r="P2" s="81"/>
      <c r="Q2" s="81"/>
      <c r="R2" s="81"/>
      <c r="S2" s="81"/>
      <c r="T2" s="90" t="s">
        <v>4</v>
      </c>
      <c r="U2" s="81"/>
      <c r="V2" s="81"/>
      <c r="W2" s="81"/>
      <c r="X2" s="81"/>
      <c r="Y2" s="81"/>
      <c r="Z2" s="81"/>
      <c r="AA2" s="81"/>
      <c r="AB2" s="81"/>
      <c r="AC2" s="90" t="s">
        <v>4</v>
      </c>
      <c r="AD2" s="81"/>
      <c r="AE2" s="81"/>
      <c r="AF2" s="81"/>
      <c r="AG2" s="81"/>
      <c r="AH2" s="81"/>
      <c r="AI2" s="81"/>
      <c r="AJ2" s="81"/>
      <c r="AK2" s="81"/>
      <c r="AL2" s="59"/>
      <c r="AM2" s="21"/>
      <c r="AN2" s="24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</row>
    <row r="3" spans="1:58" s="50" customFormat="1" ht="15" customHeight="1">
      <c r="A3" s="94"/>
      <c r="B3" s="82" t="s">
        <v>22</v>
      </c>
      <c r="C3" s="83"/>
      <c r="D3" s="84"/>
      <c r="E3" s="89" t="s">
        <v>10</v>
      </c>
      <c r="F3" s="89"/>
      <c r="G3" s="89"/>
      <c r="H3" s="85" t="s">
        <v>11</v>
      </c>
      <c r="I3" s="85"/>
      <c r="J3" s="85"/>
      <c r="K3" s="85" t="s">
        <v>12</v>
      </c>
      <c r="L3" s="85"/>
      <c r="M3" s="85"/>
      <c r="N3" s="85" t="s">
        <v>13</v>
      </c>
      <c r="O3" s="85"/>
      <c r="P3" s="85"/>
      <c r="Q3" s="85" t="s">
        <v>14</v>
      </c>
      <c r="R3" s="85"/>
      <c r="S3" s="85"/>
      <c r="T3" s="85" t="s">
        <v>15</v>
      </c>
      <c r="U3" s="85"/>
      <c r="V3" s="85"/>
      <c r="W3" s="85" t="s">
        <v>16</v>
      </c>
      <c r="X3" s="85"/>
      <c r="Y3" s="85"/>
      <c r="Z3" s="85" t="s">
        <v>17</v>
      </c>
      <c r="AA3" s="85"/>
      <c r="AB3" s="85"/>
      <c r="AC3" s="85" t="s">
        <v>18</v>
      </c>
      <c r="AD3" s="85"/>
      <c r="AE3" s="85"/>
      <c r="AF3" s="85" t="s">
        <v>19</v>
      </c>
      <c r="AG3" s="85"/>
      <c r="AH3" s="85"/>
      <c r="AI3" s="85" t="s">
        <v>20</v>
      </c>
      <c r="AJ3" s="85"/>
      <c r="AK3" s="85"/>
      <c r="AL3" s="92" t="s">
        <v>21</v>
      </c>
      <c r="AM3" s="92"/>
      <c r="AN3" s="24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</row>
    <row r="4" spans="1:58" s="50" customFormat="1" ht="30" customHeight="1">
      <c r="A4" s="95"/>
      <c r="B4" s="53" t="s">
        <v>1</v>
      </c>
      <c r="C4" s="23" t="s">
        <v>2</v>
      </c>
      <c r="D4" s="23" t="s">
        <v>3</v>
      </c>
      <c r="E4" s="53" t="s">
        <v>1</v>
      </c>
      <c r="F4" s="23" t="s">
        <v>2</v>
      </c>
      <c r="G4" s="23" t="s">
        <v>3</v>
      </c>
      <c r="H4" s="53" t="s">
        <v>1</v>
      </c>
      <c r="I4" s="23" t="s">
        <v>2</v>
      </c>
      <c r="J4" s="23" t="s">
        <v>3</v>
      </c>
      <c r="K4" s="53" t="s">
        <v>1</v>
      </c>
      <c r="L4" s="23" t="s">
        <v>2</v>
      </c>
      <c r="M4" s="23" t="s">
        <v>3</v>
      </c>
      <c r="N4" s="23" t="s">
        <v>1</v>
      </c>
      <c r="O4" s="23" t="s">
        <v>2</v>
      </c>
      <c r="P4" s="23" t="s">
        <v>3</v>
      </c>
      <c r="Q4" s="23" t="s">
        <v>1</v>
      </c>
      <c r="R4" s="23" t="s">
        <v>2</v>
      </c>
      <c r="S4" s="23" t="s">
        <v>3</v>
      </c>
      <c r="T4" s="23" t="s">
        <v>1</v>
      </c>
      <c r="U4" s="23" t="s">
        <v>2</v>
      </c>
      <c r="V4" s="23" t="s">
        <v>3</v>
      </c>
      <c r="W4" s="23" t="s">
        <v>1</v>
      </c>
      <c r="X4" s="23" t="s">
        <v>2</v>
      </c>
      <c r="Y4" s="23" t="s">
        <v>3</v>
      </c>
      <c r="Z4" s="23" t="s">
        <v>1</v>
      </c>
      <c r="AA4" s="23" t="s">
        <v>2</v>
      </c>
      <c r="AB4" s="23" t="s">
        <v>3</v>
      </c>
      <c r="AC4" s="53" t="s">
        <v>1</v>
      </c>
      <c r="AD4" s="23" t="s">
        <v>2</v>
      </c>
      <c r="AE4" s="23" t="s">
        <v>3</v>
      </c>
      <c r="AF4" s="53" t="s">
        <v>1</v>
      </c>
      <c r="AG4" s="23" t="s">
        <v>2</v>
      </c>
      <c r="AH4" s="23" t="s">
        <v>3</v>
      </c>
      <c r="AI4" s="53" t="s">
        <v>1</v>
      </c>
      <c r="AJ4" s="23" t="s">
        <v>2</v>
      </c>
      <c r="AK4" s="23" t="s">
        <v>3</v>
      </c>
      <c r="AL4" s="53" t="s">
        <v>1</v>
      </c>
      <c r="AM4" s="26" t="s">
        <v>2</v>
      </c>
      <c r="AN4" s="74"/>
      <c r="AO4" s="75"/>
      <c r="AP4" s="91"/>
      <c r="AQ4" s="91"/>
      <c r="AR4" s="30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</row>
    <row r="5" spans="1:58" ht="13.5" customHeight="1">
      <c r="A5" s="31" t="s">
        <v>7</v>
      </c>
      <c r="B5" s="54">
        <f>31.23+27.28+12.42</f>
        <v>70.93</v>
      </c>
      <c r="C5" s="70">
        <f>'[1]тепло'!B34</f>
        <v>109080.04</v>
      </c>
      <c r="D5" s="28">
        <f>C5/B5</f>
        <v>1537.8547864091356</v>
      </c>
      <c r="E5" s="54">
        <f>F5/G5</f>
        <v>66.69000183558124</v>
      </c>
      <c r="F5" s="70">
        <v>97369.27</v>
      </c>
      <c r="G5" s="28">
        <f>1216.69*1.2</f>
        <v>1460.028</v>
      </c>
      <c r="H5" s="54">
        <f>I5/J5</f>
        <v>41.21530545989529</v>
      </c>
      <c r="I5" s="70">
        <v>60175.5</v>
      </c>
      <c r="J5" s="28">
        <f>1216.69*1.2</f>
        <v>1460.028</v>
      </c>
      <c r="K5" s="54"/>
      <c r="L5" s="46"/>
      <c r="M5" s="28"/>
      <c r="N5" s="27"/>
      <c r="O5" s="27"/>
      <c r="P5" s="27"/>
      <c r="Q5" s="27"/>
      <c r="R5" s="27"/>
      <c r="S5" s="27"/>
      <c r="T5" s="27"/>
      <c r="U5" s="27"/>
      <c r="V5" s="28"/>
      <c r="W5" s="27"/>
      <c r="X5" s="27"/>
      <c r="Y5" s="28"/>
      <c r="Z5" s="27"/>
      <c r="AA5" s="27"/>
      <c r="AB5" s="28"/>
      <c r="AC5" s="54">
        <f>11.3922</f>
        <v>11.3922</v>
      </c>
      <c r="AD5" s="70">
        <f>AC5*AE5</f>
        <v>16632.930981600002</v>
      </c>
      <c r="AE5" s="28">
        <f>1216.69*1.2</f>
        <v>1460.028</v>
      </c>
      <c r="AF5" s="54"/>
      <c r="AG5" s="46"/>
      <c r="AH5" s="28"/>
      <c r="AI5" s="54"/>
      <c r="AJ5" s="46"/>
      <c r="AK5" s="28"/>
      <c r="AL5" s="76">
        <f>B5+E5+H5+K5+N5+Q5+T5+W5+Z5+AC5+AF5+AI5</f>
        <v>190.22750729547656</v>
      </c>
      <c r="AM5" s="29">
        <f>C5+F5+I5+L5+O5+R5+U5+X5+AA5+AD5+AG5+AJ5</f>
        <v>283257.7409816</v>
      </c>
      <c r="AN5" s="13"/>
      <c r="AO5" s="1"/>
      <c r="AP5" s="1"/>
      <c r="AQ5" s="1"/>
      <c r="AR5" s="1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</row>
    <row r="6" spans="1:58" ht="12" customHeight="1">
      <c r="A6" s="86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8"/>
      <c r="AN6" s="7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</row>
    <row r="7" spans="1:38" s="52" customFormat="1" ht="15.75">
      <c r="A7" s="41"/>
      <c r="B7" s="60"/>
      <c r="C7" s="16"/>
      <c r="D7" s="41"/>
      <c r="E7" s="60"/>
      <c r="F7" s="16"/>
      <c r="G7" s="16"/>
      <c r="H7" s="16"/>
      <c r="I7" s="16"/>
      <c r="J7" s="41"/>
      <c r="K7" s="60"/>
      <c r="L7" s="41"/>
      <c r="M7" s="41"/>
      <c r="N7" s="41"/>
      <c r="O7" s="41"/>
      <c r="P7" s="41"/>
      <c r="Q7" s="43"/>
      <c r="R7" s="43"/>
      <c r="S7" s="43"/>
      <c r="T7" s="44"/>
      <c r="U7" s="44"/>
      <c r="V7" s="44"/>
      <c r="W7" s="45"/>
      <c r="X7" s="45"/>
      <c r="AC7" s="55"/>
      <c r="AD7" s="64"/>
      <c r="AF7" s="55"/>
      <c r="AI7" s="55"/>
      <c r="AL7" s="55"/>
    </row>
    <row r="8" spans="1:38" s="52" customFormat="1" ht="15.75">
      <c r="A8" s="41"/>
      <c r="B8" s="56"/>
      <c r="C8" s="71"/>
      <c r="D8" s="71"/>
      <c r="E8" s="71"/>
      <c r="F8" s="71"/>
      <c r="G8" s="71"/>
      <c r="H8" s="71"/>
      <c r="I8" s="71"/>
      <c r="J8" s="42"/>
      <c r="K8" s="56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56"/>
      <c r="AD8" s="42"/>
      <c r="AE8" s="42"/>
      <c r="AF8" s="56"/>
      <c r="AG8" s="42"/>
      <c r="AH8" s="42"/>
      <c r="AI8" s="56"/>
      <c r="AJ8" s="42"/>
      <c r="AK8" s="42"/>
      <c r="AL8" s="56"/>
    </row>
    <row r="9" spans="1:38" s="52" customFormat="1" ht="15.75">
      <c r="A9" s="41"/>
      <c r="B9" s="56"/>
      <c r="C9" s="42"/>
      <c r="D9" s="42"/>
      <c r="E9" s="56"/>
      <c r="F9" s="71"/>
      <c r="G9" s="71"/>
      <c r="H9" s="71"/>
      <c r="I9" s="71"/>
      <c r="J9" s="42"/>
      <c r="K9" s="56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56"/>
      <c r="AD9" s="42"/>
      <c r="AE9" s="42"/>
      <c r="AF9" s="56"/>
      <c r="AG9" s="42"/>
      <c r="AH9" s="42"/>
      <c r="AI9" s="56"/>
      <c r="AJ9" s="42"/>
      <c r="AK9" s="42"/>
      <c r="AL9" s="56"/>
    </row>
    <row r="10" spans="1:39" s="52" customFormat="1" ht="15.75">
      <c r="A10" s="41"/>
      <c r="B10" s="60"/>
      <c r="C10" s="60"/>
      <c r="D10" s="60"/>
      <c r="E10" s="60"/>
      <c r="F10" s="60"/>
      <c r="G10" s="60"/>
      <c r="H10" s="60"/>
      <c r="I10" s="41"/>
      <c r="J10" s="41"/>
      <c r="K10" s="60"/>
      <c r="L10" s="41"/>
      <c r="M10" s="41"/>
      <c r="N10" s="41"/>
      <c r="O10" s="41"/>
      <c r="P10" s="41"/>
      <c r="Q10" s="43"/>
      <c r="R10" s="43"/>
      <c r="S10" s="43"/>
      <c r="T10" s="44"/>
      <c r="U10" s="44"/>
      <c r="V10" s="44"/>
      <c r="W10" s="45"/>
      <c r="X10" s="45"/>
      <c r="AC10" s="55"/>
      <c r="AD10" s="41"/>
      <c r="AF10" s="55"/>
      <c r="AG10" s="41"/>
      <c r="AI10" s="55"/>
      <c r="AJ10" s="41"/>
      <c r="AL10" s="55"/>
      <c r="AM10" s="41"/>
    </row>
    <row r="11" spans="1:39" s="52" customFormat="1" ht="15.75">
      <c r="A11" s="41"/>
      <c r="B11" s="60"/>
      <c r="C11" s="41"/>
      <c r="D11" s="41"/>
      <c r="E11" s="60"/>
      <c r="F11" s="41"/>
      <c r="G11" s="41"/>
      <c r="H11" s="60"/>
      <c r="I11" s="41"/>
      <c r="J11" s="41"/>
      <c r="K11" s="60"/>
      <c r="L11" s="41"/>
      <c r="M11" s="41"/>
      <c r="N11" s="41"/>
      <c r="O11" s="41"/>
      <c r="P11" s="41"/>
      <c r="Q11" s="43"/>
      <c r="R11" s="43"/>
      <c r="S11" s="43"/>
      <c r="T11" s="44"/>
      <c r="U11" s="44"/>
      <c r="V11" s="44"/>
      <c r="W11" s="45"/>
      <c r="X11" s="45"/>
      <c r="AC11" s="55"/>
      <c r="AD11" s="41"/>
      <c r="AF11" s="55"/>
      <c r="AG11" s="41"/>
      <c r="AI11" s="55"/>
      <c r="AJ11" s="41"/>
      <c r="AL11" s="55"/>
      <c r="AM11" s="41"/>
    </row>
    <row r="12" spans="1:38" s="32" customFormat="1" ht="15.75">
      <c r="A12" s="8"/>
      <c r="B12" s="60"/>
      <c r="C12" s="8"/>
      <c r="D12" s="8"/>
      <c r="E12" s="60"/>
      <c r="F12" s="16"/>
      <c r="G12" s="8"/>
      <c r="H12" s="60"/>
      <c r="I12" s="16"/>
      <c r="J12" s="8"/>
      <c r="K12" s="60"/>
      <c r="L12" s="16"/>
      <c r="M12" s="8"/>
      <c r="N12" s="16"/>
      <c r="O12" s="16"/>
      <c r="P12" s="8"/>
      <c r="Q12" s="10"/>
      <c r="R12" s="10"/>
      <c r="S12" s="10"/>
      <c r="T12" s="11"/>
      <c r="U12" s="11"/>
      <c r="V12" s="11"/>
      <c r="W12" s="1"/>
      <c r="X12" s="1"/>
      <c r="AC12" s="55"/>
      <c r="AF12" s="55"/>
      <c r="AI12" s="55"/>
      <c r="AL12" s="55"/>
    </row>
    <row r="13" spans="1:38" s="32" customFormat="1" ht="15.75">
      <c r="A13" s="8"/>
      <c r="B13" s="60"/>
      <c r="C13" s="8"/>
      <c r="D13" s="8"/>
      <c r="E13" s="60"/>
      <c r="F13" s="16"/>
      <c r="G13" s="8"/>
      <c r="H13" s="60"/>
      <c r="I13" s="16"/>
      <c r="J13" s="8"/>
      <c r="K13" s="60"/>
      <c r="L13" s="16"/>
      <c r="M13" s="8"/>
      <c r="N13" s="16"/>
      <c r="O13" s="16"/>
      <c r="P13" s="8"/>
      <c r="Q13" s="10"/>
      <c r="R13" s="10"/>
      <c r="S13" s="10"/>
      <c r="T13" s="11"/>
      <c r="U13" s="11"/>
      <c r="V13" s="11"/>
      <c r="W13" s="1"/>
      <c r="X13" s="1"/>
      <c r="AC13" s="55"/>
      <c r="AF13" s="55"/>
      <c r="AI13" s="55"/>
      <c r="AL13" s="55"/>
    </row>
    <row r="14" spans="1:38" s="32" customFormat="1" ht="15.75">
      <c r="A14" s="8"/>
      <c r="B14" s="60"/>
      <c r="C14" s="16"/>
      <c r="D14" s="16"/>
      <c r="E14" s="60"/>
      <c r="F14" s="16"/>
      <c r="G14" s="16"/>
      <c r="H14" s="60"/>
      <c r="I14" s="16"/>
      <c r="J14" s="16"/>
      <c r="K14" s="60"/>
      <c r="L14" s="16"/>
      <c r="M14" s="16"/>
      <c r="N14" s="16"/>
      <c r="O14" s="16"/>
      <c r="P14" s="16"/>
      <c r="Q14" s="10"/>
      <c r="R14" s="10"/>
      <c r="S14" s="10"/>
      <c r="T14" s="11"/>
      <c r="U14" s="11"/>
      <c r="V14" s="11"/>
      <c r="W14" s="1"/>
      <c r="X14" s="1"/>
      <c r="AC14" s="55"/>
      <c r="AF14" s="55"/>
      <c r="AI14" s="55"/>
      <c r="AL14" s="55"/>
    </row>
    <row r="15" spans="1:38" s="32" customFormat="1" ht="15.75">
      <c r="A15" s="17"/>
      <c r="B15" s="61"/>
      <c r="C15" s="4"/>
      <c r="D15" s="4"/>
      <c r="E15" s="61"/>
      <c r="F15" s="4"/>
      <c r="G15" s="4"/>
      <c r="H15" s="61"/>
      <c r="I15" s="4"/>
      <c r="J15" s="4"/>
      <c r="K15" s="61"/>
      <c r="L15" s="4"/>
      <c r="M15" s="4"/>
      <c r="N15" s="4"/>
      <c r="O15" s="4"/>
      <c r="P15" s="4"/>
      <c r="Q15" s="15"/>
      <c r="R15" s="15"/>
      <c r="S15" s="15"/>
      <c r="T15" s="11"/>
      <c r="U15" s="11"/>
      <c r="V15" s="11"/>
      <c r="W15" s="1"/>
      <c r="X15" s="1"/>
      <c r="AC15" s="55"/>
      <c r="AF15" s="55"/>
      <c r="AI15" s="55"/>
      <c r="AL15" s="55"/>
    </row>
    <row r="16" spans="1:38" s="32" customFormat="1" ht="15.75" customHeight="1">
      <c r="A16" s="8"/>
      <c r="B16" s="60"/>
      <c r="C16" s="8"/>
      <c r="D16" s="8"/>
      <c r="E16" s="60"/>
      <c r="F16" s="16"/>
      <c r="G16" s="8"/>
      <c r="H16" s="60"/>
      <c r="I16" s="16"/>
      <c r="J16" s="8"/>
      <c r="K16" s="60"/>
      <c r="L16" s="16"/>
      <c r="M16" s="8"/>
      <c r="N16" s="16"/>
      <c r="O16" s="16"/>
      <c r="P16" s="8"/>
      <c r="Q16" s="10"/>
      <c r="R16" s="10"/>
      <c r="S16" s="10"/>
      <c r="T16" s="11"/>
      <c r="U16" s="11"/>
      <c r="V16" s="11"/>
      <c r="W16" s="1"/>
      <c r="X16" s="1"/>
      <c r="AC16" s="55"/>
      <c r="AF16" s="55"/>
      <c r="AI16" s="55"/>
      <c r="AL16" s="55"/>
    </row>
    <row r="17" spans="1:38" s="32" customFormat="1" ht="15.75">
      <c r="A17" s="8"/>
      <c r="B17" s="60"/>
      <c r="C17" s="16"/>
      <c r="D17" s="16"/>
      <c r="E17" s="60"/>
      <c r="F17" s="16"/>
      <c r="G17" s="16"/>
      <c r="H17" s="60"/>
      <c r="I17" s="16"/>
      <c r="J17" s="16"/>
      <c r="K17" s="60"/>
      <c r="L17" s="16"/>
      <c r="M17" s="16"/>
      <c r="N17" s="16"/>
      <c r="O17" s="16"/>
      <c r="P17" s="16"/>
      <c r="Q17" s="10"/>
      <c r="R17" s="10"/>
      <c r="S17" s="10"/>
      <c r="T17" s="11"/>
      <c r="U17" s="11"/>
      <c r="V17" s="11"/>
      <c r="W17" s="1"/>
      <c r="X17" s="1"/>
      <c r="AC17" s="55"/>
      <c r="AF17" s="55"/>
      <c r="AI17" s="55"/>
      <c r="AL17" s="55"/>
    </row>
    <row r="18" spans="1:38" s="32" customFormat="1" ht="15.75">
      <c r="A18" s="8"/>
      <c r="B18" s="60"/>
      <c r="C18" s="8"/>
      <c r="D18" s="8"/>
      <c r="E18" s="60"/>
      <c r="F18" s="16"/>
      <c r="G18" s="8"/>
      <c r="H18" s="60"/>
      <c r="I18" s="16"/>
      <c r="J18" s="8"/>
      <c r="K18" s="60"/>
      <c r="L18" s="16"/>
      <c r="M18" s="8"/>
      <c r="N18" s="16"/>
      <c r="O18" s="16"/>
      <c r="P18" s="8"/>
      <c r="Q18" s="10"/>
      <c r="R18" s="10"/>
      <c r="S18" s="10"/>
      <c r="T18" s="11"/>
      <c r="U18" s="11"/>
      <c r="V18" s="11"/>
      <c r="W18" s="1"/>
      <c r="X18" s="1"/>
      <c r="AC18" s="55"/>
      <c r="AF18" s="55"/>
      <c r="AI18" s="55"/>
      <c r="AL18" s="55"/>
    </row>
    <row r="19" spans="1:38" s="32" customFormat="1" ht="15.75">
      <c r="A19" s="17"/>
      <c r="B19" s="61"/>
      <c r="C19" s="4"/>
      <c r="D19" s="4"/>
      <c r="E19" s="61"/>
      <c r="F19" s="4"/>
      <c r="G19" s="4"/>
      <c r="H19" s="61"/>
      <c r="I19" s="4"/>
      <c r="J19" s="4"/>
      <c r="K19" s="61"/>
      <c r="L19" s="4"/>
      <c r="M19" s="4"/>
      <c r="N19" s="4"/>
      <c r="O19" s="4"/>
      <c r="P19" s="4"/>
      <c r="Q19" s="15"/>
      <c r="R19" s="15"/>
      <c r="S19" s="15"/>
      <c r="T19" s="11"/>
      <c r="U19" s="11"/>
      <c r="V19" s="11"/>
      <c r="W19" s="1"/>
      <c r="X19" s="1"/>
      <c r="AC19" s="55"/>
      <c r="AF19" s="55"/>
      <c r="AI19" s="55"/>
      <c r="AL19" s="55"/>
    </row>
    <row r="20" spans="1:38" s="32" customFormat="1" ht="18.75" customHeight="1">
      <c r="A20" s="19"/>
      <c r="B20" s="60"/>
      <c r="C20" s="16"/>
      <c r="D20" s="16"/>
      <c r="E20" s="60"/>
      <c r="F20" s="16"/>
      <c r="G20" s="8"/>
      <c r="H20" s="60"/>
      <c r="I20" s="16"/>
      <c r="J20" s="8"/>
      <c r="K20" s="60"/>
      <c r="L20" s="16"/>
      <c r="M20" s="8"/>
      <c r="N20" s="16"/>
      <c r="O20" s="16"/>
      <c r="P20" s="8"/>
      <c r="Q20" s="10"/>
      <c r="R20" s="10"/>
      <c r="S20" s="10"/>
      <c r="T20" s="11"/>
      <c r="U20" s="11"/>
      <c r="V20" s="11"/>
      <c r="W20" s="1"/>
      <c r="X20" s="1"/>
      <c r="AC20" s="55"/>
      <c r="AF20" s="55"/>
      <c r="AI20" s="55"/>
      <c r="AL20" s="55"/>
    </row>
    <row r="21" spans="1:38" s="32" customFormat="1" ht="20.25" customHeight="1">
      <c r="A21" s="19"/>
      <c r="B21" s="60"/>
      <c r="C21" s="8"/>
      <c r="D21" s="8"/>
      <c r="E21" s="60"/>
      <c r="F21" s="16"/>
      <c r="G21" s="8"/>
      <c r="H21" s="60"/>
      <c r="I21" s="16"/>
      <c r="J21" s="8"/>
      <c r="K21" s="60"/>
      <c r="L21" s="16"/>
      <c r="M21" s="8"/>
      <c r="N21" s="16"/>
      <c r="O21" s="16"/>
      <c r="P21" s="8"/>
      <c r="Q21" s="10"/>
      <c r="R21" s="10"/>
      <c r="S21" s="10"/>
      <c r="T21" s="11"/>
      <c r="U21" s="11"/>
      <c r="V21" s="11"/>
      <c r="W21" s="1"/>
      <c r="X21" s="1"/>
      <c r="AC21" s="55"/>
      <c r="AF21" s="55"/>
      <c r="AI21" s="55"/>
      <c r="AL21" s="55"/>
    </row>
    <row r="22" spans="1:38" s="32" customFormat="1" ht="19.5" customHeight="1">
      <c r="A22" s="19"/>
      <c r="B22" s="60"/>
      <c r="C22" s="8"/>
      <c r="D22" s="8"/>
      <c r="E22" s="60"/>
      <c r="F22" s="16"/>
      <c r="G22" s="8"/>
      <c r="H22" s="60"/>
      <c r="I22" s="16"/>
      <c r="J22" s="8"/>
      <c r="K22" s="60"/>
      <c r="L22" s="16"/>
      <c r="M22" s="8"/>
      <c r="N22" s="16"/>
      <c r="O22" s="16"/>
      <c r="P22" s="8"/>
      <c r="Q22" s="10"/>
      <c r="R22" s="10"/>
      <c r="S22" s="10"/>
      <c r="T22" s="11"/>
      <c r="U22" s="11"/>
      <c r="V22" s="11"/>
      <c r="W22" s="1"/>
      <c r="X22" s="1"/>
      <c r="AC22" s="55"/>
      <c r="AF22" s="55"/>
      <c r="AI22" s="55"/>
      <c r="AL22" s="55"/>
    </row>
    <row r="23" spans="1:38" s="32" customFormat="1" ht="19.5" customHeight="1">
      <c r="A23" s="19"/>
      <c r="B23" s="60"/>
      <c r="C23" s="8"/>
      <c r="D23" s="8"/>
      <c r="E23" s="60"/>
      <c r="F23" s="16"/>
      <c r="G23" s="8"/>
      <c r="H23" s="60"/>
      <c r="I23" s="16"/>
      <c r="J23" s="8"/>
      <c r="K23" s="60"/>
      <c r="L23" s="16"/>
      <c r="M23" s="8"/>
      <c r="N23" s="16"/>
      <c r="O23" s="16"/>
      <c r="P23" s="8"/>
      <c r="Q23" s="10"/>
      <c r="R23" s="10"/>
      <c r="S23" s="10"/>
      <c r="T23" s="11"/>
      <c r="U23" s="11"/>
      <c r="V23" s="11"/>
      <c r="W23" s="1"/>
      <c r="X23" s="1"/>
      <c r="AC23" s="55"/>
      <c r="AF23" s="55"/>
      <c r="AI23" s="55"/>
      <c r="AL23" s="55"/>
    </row>
    <row r="24" spans="1:38" s="32" customFormat="1" ht="19.5" customHeight="1">
      <c r="A24" s="17"/>
      <c r="B24" s="60"/>
      <c r="C24" s="8"/>
      <c r="D24" s="8"/>
      <c r="E24" s="62"/>
      <c r="F24" s="13"/>
      <c r="G24" s="7"/>
      <c r="H24" s="62"/>
      <c r="I24" s="13"/>
      <c r="J24" s="7"/>
      <c r="K24" s="62"/>
      <c r="L24" s="13"/>
      <c r="M24" s="7"/>
      <c r="N24" s="12"/>
      <c r="O24" s="13"/>
      <c r="P24" s="7"/>
      <c r="Q24" s="14"/>
      <c r="R24" s="14"/>
      <c r="S24" s="14"/>
      <c r="T24" s="12"/>
      <c r="U24" s="12"/>
      <c r="V24" s="12"/>
      <c r="W24" s="2"/>
      <c r="X24" s="2"/>
      <c r="AC24" s="55"/>
      <c r="AF24" s="55"/>
      <c r="AI24" s="55"/>
      <c r="AL24" s="55"/>
    </row>
    <row r="25" spans="1:38" s="32" customFormat="1" ht="18" customHeight="1">
      <c r="A25" s="19"/>
      <c r="B25" s="60"/>
      <c r="C25" s="16"/>
      <c r="D25" s="16"/>
      <c r="E25" s="60"/>
      <c r="F25" s="16"/>
      <c r="G25" s="8"/>
      <c r="H25" s="60"/>
      <c r="I25" s="16"/>
      <c r="J25" s="8"/>
      <c r="K25" s="60"/>
      <c r="L25" s="16"/>
      <c r="M25" s="8"/>
      <c r="N25" s="16"/>
      <c r="O25" s="16"/>
      <c r="P25" s="8"/>
      <c r="Q25" s="10"/>
      <c r="R25" s="10"/>
      <c r="S25" s="10"/>
      <c r="T25" s="11"/>
      <c r="U25" s="11"/>
      <c r="V25" s="11"/>
      <c r="W25" s="1"/>
      <c r="X25" s="1"/>
      <c r="AC25" s="55"/>
      <c r="AF25" s="55"/>
      <c r="AI25" s="55"/>
      <c r="AL25" s="55"/>
    </row>
    <row r="26" spans="1:38" s="32" customFormat="1" ht="15.75">
      <c r="A26" s="18"/>
      <c r="B26" s="60"/>
      <c r="C26" s="8"/>
      <c r="D26" s="8"/>
      <c r="E26" s="61"/>
      <c r="F26" s="15"/>
      <c r="G26" s="8"/>
      <c r="H26" s="61"/>
      <c r="I26" s="15"/>
      <c r="J26" s="8"/>
      <c r="K26" s="61"/>
      <c r="L26" s="15"/>
      <c r="M26" s="8"/>
      <c r="N26" s="15"/>
      <c r="O26" s="15"/>
      <c r="P26" s="8"/>
      <c r="Q26" s="15"/>
      <c r="R26" s="15"/>
      <c r="S26" s="15"/>
      <c r="T26" s="3"/>
      <c r="U26" s="4"/>
      <c r="V26" s="3"/>
      <c r="W26" s="4"/>
      <c r="X26" s="4"/>
      <c r="AC26" s="55"/>
      <c r="AF26" s="55"/>
      <c r="AI26" s="55"/>
      <c r="AL26" s="55"/>
    </row>
    <row r="27" spans="2:38" s="32" customFormat="1" ht="12.75">
      <c r="B27" s="55"/>
      <c r="E27" s="55"/>
      <c r="H27" s="55"/>
      <c r="K27" s="55"/>
      <c r="AC27" s="55"/>
      <c r="AF27" s="55"/>
      <c r="AI27" s="55"/>
      <c r="AL27" s="55"/>
    </row>
    <row r="28" spans="2:38" s="32" customFormat="1" ht="12.75">
      <c r="B28" s="55"/>
      <c r="E28" s="55"/>
      <c r="H28" s="55"/>
      <c r="K28" s="55"/>
      <c r="AC28" s="55"/>
      <c r="AF28" s="55"/>
      <c r="AI28" s="55"/>
      <c r="AL28" s="55"/>
    </row>
    <row r="29" spans="2:38" s="32" customFormat="1" ht="12.75">
      <c r="B29" s="55"/>
      <c r="E29" s="55"/>
      <c r="H29" s="55"/>
      <c r="K29" s="55"/>
      <c r="AC29" s="55"/>
      <c r="AF29" s="55"/>
      <c r="AI29" s="55"/>
      <c r="AL29" s="55"/>
    </row>
    <row r="30" spans="2:38" s="32" customFormat="1" ht="12.75">
      <c r="B30" s="55"/>
      <c r="E30" s="55"/>
      <c r="H30" s="55"/>
      <c r="K30" s="55"/>
      <c r="AC30" s="55"/>
      <c r="AF30" s="55"/>
      <c r="AI30" s="55"/>
      <c r="AL30" s="55"/>
    </row>
    <row r="31" spans="2:38" s="32" customFormat="1" ht="12.75">
      <c r="B31" s="55"/>
      <c r="E31" s="55"/>
      <c r="H31" s="55"/>
      <c r="K31" s="55"/>
      <c r="AC31" s="55"/>
      <c r="AF31" s="55"/>
      <c r="AI31" s="55"/>
      <c r="AL31" s="55"/>
    </row>
    <row r="32" spans="2:38" s="32" customFormat="1" ht="12.75">
      <c r="B32" s="55"/>
      <c r="E32" s="55"/>
      <c r="H32" s="55"/>
      <c r="K32" s="55"/>
      <c r="AC32" s="55"/>
      <c r="AF32" s="55"/>
      <c r="AI32" s="55"/>
      <c r="AL32" s="55"/>
    </row>
    <row r="33" spans="2:38" s="32" customFormat="1" ht="12.75">
      <c r="B33" s="55"/>
      <c r="E33" s="55"/>
      <c r="H33" s="55"/>
      <c r="K33" s="55"/>
      <c r="AC33" s="55"/>
      <c r="AF33" s="55"/>
      <c r="AI33" s="55"/>
      <c r="AL33" s="55"/>
    </row>
    <row r="34" spans="2:38" s="32" customFormat="1" ht="12.75">
      <c r="B34" s="55"/>
      <c r="E34" s="55"/>
      <c r="H34" s="55"/>
      <c r="K34" s="55"/>
      <c r="AC34" s="55"/>
      <c r="AF34" s="55"/>
      <c r="AI34" s="55"/>
      <c r="AL34" s="55"/>
    </row>
    <row r="35" spans="2:38" s="32" customFormat="1" ht="12.75">
      <c r="B35" s="55"/>
      <c r="E35" s="55"/>
      <c r="H35" s="55"/>
      <c r="K35" s="55"/>
      <c r="AC35" s="55"/>
      <c r="AF35" s="55"/>
      <c r="AI35" s="55"/>
      <c r="AL35" s="55"/>
    </row>
    <row r="36" spans="2:38" s="32" customFormat="1" ht="12.75">
      <c r="B36" s="55"/>
      <c r="E36" s="55"/>
      <c r="H36" s="55"/>
      <c r="K36" s="55"/>
      <c r="AC36" s="55"/>
      <c r="AF36" s="55"/>
      <c r="AI36" s="55"/>
      <c r="AL36" s="55"/>
    </row>
    <row r="37" spans="2:38" s="32" customFormat="1" ht="12.75">
      <c r="B37" s="55"/>
      <c r="E37" s="55"/>
      <c r="H37" s="55"/>
      <c r="K37" s="55"/>
      <c r="AC37" s="55"/>
      <c r="AF37" s="55"/>
      <c r="AI37" s="55"/>
      <c r="AL37" s="55"/>
    </row>
    <row r="38" spans="2:38" s="32" customFormat="1" ht="12.75">
      <c r="B38" s="55"/>
      <c r="E38" s="55"/>
      <c r="H38" s="55"/>
      <c r="K38" s="55"/>
      <c r="AC38" s="55"/>
      <c r="AF38" s="55"/>
      <c r="AI38" s="55"/>
      <c r="AL38" s="55"/>
    </row>
    <row r="39" spans="2:38" s="32" customFormat="1" ht="12.75">
      <c r="B39" s="55"/>
      <c r="E39" s="55"/>
      <c r="H39" s="55"/>
      <c r="K39" s="55"/>
      <c r="AC39" s="55"/>
      <c r="AF39" s="55"/>
      <c r="AI39" s="55"/>
      <c r="AL39" s="55"/>
    </row>
    <row r="40" spans="2:38" s="32" customFormat="1" ht="12.75">
      <c r="B40" s="55"/>
      <c r="E40" s="55"/>
      <c r="H40" s="55"/>
      <c r="K40" s="55"/>
      <c r="AC40" s="55"/>
      <c r="AF40" s="55"/>
      <c r="AI40" s="55"/>
      <c r="AL40" s="55"/>
    </row>
    <row r="41" spans="2:38" s="32" customFormat="1" ht="12.75">
      <c r="B41" s="55"/>
      <c r="E41" s="55"/>
      <c r="H41" s="55"/>
      <c r="K41" s="55"/>
      <c r="AC41" s="55"/>
      <c r="AF41" s="55"/>
      <c r="AI41" s="55"/>
      <c r="AL41" s="55"/>
    </row>
    <row r="42" spans="2:38" s="32" customFormat="1" ht="12.75">
      <c r="B42" s="55"/>
      <c r="E42" s="55"/>
      <c r="H42" s="55"/>
      <c r="K42" s="55"/>
      <c r="AC42" s="55"/>
      <c r="AF42" s="55"/>
      <c r="AI42" s="55"/>
      <c r="AL42" s="55"/>
    </row>
    <row r="43" spans="2:38" s="32" customFormat="1" ht="12.75">
      <c r="B43" s="55"/>
      <c r="E43" s="55"/>
      <c r="H43" s="55"/>
      <c r="K43" s="55"/>
      <c r="AC43" s="55"/>
      <c r="AF43" s="55"/>
      <c r="AI43" s="55"/>
      <c r="AL43" s="55"/>
    </row>
    <row r="44" spans="2:38" s="32" customFormat="1" ht="12.75">
      <c r="B44" s="55"/>
      <c r="E44" s="55"/>
      <c r="H44" s="55"/>
      <c r="K44" s="55"/>
      <c r="AC44" s="55"/>
      <c r="AF44" s="55"/>
      <c r="AI44" s="55"/>
      <c r="AL44" s="55"/>
    </row>
    <row r="45" spans="2:38" s="32" customFormat="1" ht="12.75">
      <c r="B45" s="55"/>
      <c r="E45" s="55"/>
      <c r="H45" s="55"/>
      <c r="K45" s="55"/>
      <c r="AC45" s="55"/>
      <c r="AF45" s="55"/>
      <c r="AI45" s="55"/>
      <c r="AL45" s="55"/>
    </row>
    <row r="46" spans="2:38" s="32" customFormat="1" ht="12.75">
      <c r="B46" s="55"/>
      <c r="E46" s="55"/>
      <c r="H46" s="55"/>
      <c r="K46" s="55"/>
      <c r="AC46" s="55"/>
      <c r="AF46" s="55"/>
      <c r="AI46" s="55"/>
      <c r="AL46" s="55"/>
    </row>
    <row r="47" spans="2:38" s="32" customFormat="1" ht="12.75">
      <c r="B47" s="55"/>
      <c r="E47" s="55"/>
      <c r="H47" s="55"/>
      <c r="K47" s="55"/>
      <c r="AC47" s="55"/>
      <c r="AF47" s="55"/>
      <c r="AI47" s="55"/>
      <c r="AL47" s="55"/>
    </row>
    <row r="48" spans="2:38" s="32" customFormat="1" ht="12.75">
      <c r="B48" s="55"/>
      <c r="E48" s="55"/>
      <c r="H48" s="55"/>
      <c r="K48" s="55"/>
      <c r="AC48" s="55"/>
      <c r="AF48" s="55"/>
      <c r="AI48" s="55"/>
      <c r="AL48" s="55"/>
    </row>
    <row r="49" spans="2:38" s="32" customFormat="1" ht="12.75">
      <c r="B49" s="55"/>
      <c r="E49" s="55"/>
      <c r="H49" s="55"/>
      <c r="K49" s="55"/>
      <c r="AC49" s="55"/>
      <c r="AF49" s="55"/>
      <c r="AI49" s="55"/>
      <c r="AL49" s="55"/>
    </row>
  </sheetData>
  <sheetProtection/>
  <mergeCells count="24">
    <mergeCell ref="AP4:AQ4"/>
    <mergeCell ref="AC3:AE3"/>
    <mergeCell ref="AF3:AH3"/>
    <mergeCell ref="AI3:AK3"/>
    <mergeCell ref="AL3:AM3"/>
    <mergeCell ref="A2:A4"/>
    <mergeCell ref="T3:V3"/>
    <mergeCell ref="A6:AM6"/>
    <mergeCell ref="E3:G3"/>
    <mergeCell ref="H3:J3"/>
    <mergeCell ref="W3:Y3"/>
    <mergeCell ref="N3:P3"/>
    <mergeCell ref="AC2:AK2"/>
    <mergeCell ref="K3:M3"/>
    <mergeCell ref="K2:S2"/>
    <mergeCell ref="T2:AB2"/>
    <mergeCell ref="Q3:S3"/>
    <mergeCell ref="B1:J1"/>
    <mergeCell ref="K1:S1"/>
    <mergeCell ref="AC1:AK1"/>
    <mergeCell ref="T1:AB1"/>
    <mergeCell ref="B2:J2"/>
    <mergeCell ref="B3:D3"/>
    <mergeCell ref="Z3:AB3"/>
  </mergeCells>
  <printOptions/>
  <pageMargins left="0" right="0" top="0" bottom="0" header="0.5118110236220472" footer="0.5118110236220472"/>
  <pageSetup fitToHeight="1" fitToWidth="1" horizontalDpi="600" verticalDpi="600" orientation="landscape" paperSize="9" scale="2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C14"/>
  <sheetViews>
    <sheetView zoomScale="90" zoomScaleNormal="90" zoomScalePageLayoutView="0" workbookViewId="0" topLeftCell="A1">
      <selection activeCell="A18" sqref="A18"/>
    </sheetView>
  </sheetViews>
  <sheetFormatPr defaultColWidth="9.140625" defaultRowHeight="12.75"/>
  <cols>
    <col min="1" max="1" width="37.57421875" style="38" customWidth="1"/>
    <col min="2" max="2" width="10.421875" style="38" customWidth="1"/>
    <col min="3" max="39" width="14.421875" style="38" customWidth="1"/>
    <col min="40" max="40" width="12.7109375" style="38" bestFit="1" customWidth="1"/>
    <col min="41" max="41" width="9.140625" style="38" customWidth="1"/>
    <col min="42" max="43" width="9.57421875" style="38" bestFit="1" customWidth="1"/>
    <col min="44" max="48" width="9.140625" style="38" customWidth="1"/>
    <col min="49" max="50" width="9.421875" style="38" bestFit="1" customWidth="1"/>
    <col min="51" max="51" width="10.57421875" style="38" bestFit="1" customWidth="1"/>
    <col min="52" max="52" width="10.28125" style="38" customWidth="1"/>
    <col min="53" max="16384" width="9.140625" style="38" customWidth="1"/>
  </cols>
  <sheetData>
    <row r="1" spans="1:55" s="50" customFormat="1" ht="12.75" customHeight="1">
      <c r="A1" s="40" t="s">
        <v>0</v>
      </c>
      <c r="B1" s="90" t="s">
        <v>6</v>
      </c>
      <c r="C1" s="81"/>
      <c r="D1" s="81"/>
      <c r="E1" s="81"/>
      <c r="F1" s="81"/>
      <c r="G1" s="81"/>
      <c r="H1" s="81"/>
      <c r="I1" s="81"/>
      <c r="J1" s="81"/>
      <c r="K1" s="90" t="s">
        <v>6</v>
      </c>
      <c r="L1" s="81"/>
      <c r="M1" s="81"/>
      <c r="N1" s="81"/>
      <c r="O1" s="81"/>
      <c r="P1" s="81"/>
      <c r="Q1" s="81"/>
      <c r="R1" s="81"/>
      <c r="S1" s="81"/>
      <c r="T1" s="90" t="s">
        <v>6</v>
      </c>
      <c r="U1" s="81"/>
      <c r="V1" s="81"/>
      <c r="W1" s="81"/>
      <c r="X1" s="81"/>
      <c r="Y1" s="81"/>
      <c r="Z1" s="81"/>
      <c r="AA1" s="81"/>
      <c r="AB1" s="81"/>
      <c r="AC1" s="90" t="s">
        <v>6</v>
      </c>
      <c r="AD1" s="81"/>
      <c r="AE1" s="81"/>
      <c r="AF1" s="81"/>
      <c r="AG1" s="81"/>
      <c r="AH1" s="81"/>
      <c r="AI1" s="81"/>
      <c r="AJ1" s="81"/>
      <c r="AK1" s="81"/>
      <c r="AL1" s="81"/>
      <c r="AM1" s="96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</row>
    <row r="2" spans="1:39" ht="9" customHeight="1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</row>
    <row r="3" spans="1:55" s="50" customFormat="1" ht="12.75" customHeight="1">
      <c r="A3" s="98" t="s">
        <v>0</v>
      </c>
      <c r="B3" s="90"/>
      <c r="C3" s="81"/>
      <c r="D3" s="81"/>
      <c r="E3" s="81"/>
      <c r="F3" s="81"/>
      <c r="G3" s="81"/>
      <c r="H3" s="81"/>
      <c r="I3" s="81"/>
      <c r="J3" s="81"/>
      <c r="K3" s="90" t="s">
        <v>8</v>
      </c>
      <c r="L3" s="81"/>
      <c r="M3" s="81"/>
      <c r="N3" s="81"/>
      <c r="O3" s="81"/>
      <c r="P3" s="81"/>
      <c r="Q3" s="81"/>
      <c r="R3" s="81"/>
      <c r="S3" s="81"/>
      <c r="T3" s="90" t="s">
        <v>8</v>
      </c>
      <c r="U3" s="81"/>
      <c r="V3" s="81"/>
      <c r="W3" s="81"/>
      <c r="X3" s="81"/>
      <c r="Y3" s="81"/>
      <c r="Z3" s="81"/>
      <c r="AA3" s="81"/>
      <c r="AB3" s="81"/>
      <c r="AC3" s="90" t="s">
        <v>8</v>
      </c>
      <c r="AD3" s="81"/>
      <c r="AE3" s="81"/>
      <c r="AF3" s="81"/>
      <c r="AG3" s="81"/>
      <c r="AH3" s="81"/>
      <c r="AI3" s="81"/>
      <c r="AJ3" s="81"/>
      <c r="AK3" s="81"/>
      <c r="AL3" s="81"/>
      <c r="AM3" s="96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</row>
    <row r="4" spans="1:55" s="50" customFormat="1" ht="41.25" customHeight="1">
      <c r="A4" s="99"/>
      <c r="B4" s="82" t="s">
        <v>22</v>
      </c>
      <c r="C4" s="83"/>
      <c r="D4" s="84"/>
      <c r="E4" s="89" t="s">
        <v>10</v>
      </c>
      <c r="F4" s="89"/>
      <c r="G4" s="89"/>
      <c r="H4" s="85" t="s">
        <v>11</v>
      </c>
      <c r="I4" s="85"/>
      <c r="J4" s="85"/>
      <c r="K4" s="85" t="s">
        <v>12</v>
      </c>
      <c r="L4" s="85"/>
      <c r="M4" s="85"/>
      <c r="N4" s="85" t="s">
        <v>13</v>
      </c>
      <c r="O4" s="85"/>
      <c r="P4" s="85"/>
      <c r="Q4" s="85" t="s">
        <v>14</v>
      </c>
      <c r="R4" s="85"/>
      <c r="S4" s="85"/>
      <c r="T4" s="85" t="s">
        <v>15</v>
      </c>
      <c r="U4" s="85"/>
      <c r="V4" s="85"/>
      <c r="W4" s="85" t="s">
        <v>16</v>
      </c>
      <c r="X4" s="85"/>
      <c r="Y4" s="85"/>
      <c r="Z4" s="85" t="s">
        <v>17</v>
      </c>
      <c r="AA4" s="85"/>
      <c r="AB4" s="85"/>
      <c r="AC4" s="85" t="s">
        <v>18</v>
      </c>
      <c r="AD4" s="85"/>
      <c r="AE4" s="85"/>
      <c r="AF4" s="85" t="s">
        <v>19</v>
      </c>
      <c r="AG4" s="85"/>
      <c r="AH4" s="85"/>
      <c r="AI4" s="85" t="s">
        <v>20</v>
      </c>
      <c r="AJ4" s="85"/>
      <c r="AK4" s="85"/>
      <c r="AL4" s="92" t="s">
        <v>21</v>
      </c>
      <c r="AM4" s="92"/>
      <c r="AN4" s="49"/>
      <c r="AO4" s="49"/>
      <c r="AP4" s="49"/>
      <c r="AQ4" s="49"/>
      <c r="AR4" s="49"/>
      <c r="AS4" s="49"/>
      <c r="AT4" s="101"/>
      <c r="AU4" s="101"/>
      <c r="AV4" s="49"/>
      <c r="AW4" s="101"/>
      <c r="AX4" s="101"/>
      <c r="AY4" s="101"/>
      <c r="AZ4" s="101"/>
      <c r="BA4" s="49"/>
      <c r="BB4" s="49"/>
      <c r="BC4" s="49"/>
    </row>
    <row r="5" spans="1:55" s="50" customFormat="1" ht="35.25" customHeight="1">
      <c r="A5" s="100"/>
      <c r="B5" s="23" t="s">
        <v>1</v>
      </c>
      <c r="C5" s="23" t="s">
        <v>2</v>
      </c>
      <c r="D5" s="23" t="s">
        <v>3</v>
      </c>
      <c r="E5" s="23" t="s">
        <v>1</v>
      </c>
      <c r="F5" s="23" t="s">
        <v>2</v>
      </c>
      <c r="G5" s="23" t="s">
        <v>3</v>
      </c>
      <c r="H5" s="23" t="s">
        <v>1</v>
      </c>
      <c r="I5" s="23" t="s">
        <v>2</v>
      </c>
      <c r="J5" s="23" t="s">
        <v>3</v>
      </c>
      <c r="K5" s="23" t="s">
        <v>1</v>
      </c>
      <c r="L5" s="23" t="s">
        <v>2</v>
      </c>
      <c r="M5" s="23" t="s">
        <v>3</v>
      </c>
      <c r="N5" s="23" t="s">
        <v>1</v>
      </c>
      <c r="O5" s="23" t="s">
        <v>2</v>
      </c>
      <c r="P5" s="23" t="s">
        <v>3</v>
      </c>
      <c r="Q5" s="23" t="s">
        <v>1</v>
      </c>
      <c r="R5" s="23" t="s">
        <v>2</v>
      </c>
      <c r="S5" s="23" t="s">
        <v>3</v>
      </c>
      <c r="T5" s="23" t="s">
        <v>1</v>
      </c>
      <c r="U5" s="23" t="s">
        <v>2</v>
      </c>
      <c r="V5" s="23" t="s">
        <v>3</v>
      </c>
      <c r="W5" s="23" t="s">
        <v>1</v>
      </c>
      <c r="X5" s="23" t="s">
        <v>2</v>
      </c>
      <c r="Y5" s="23" t="s">
        <v>3</v>
      </c>
      <c r="Z5" s="23" t="s">
        <v>1</v>
      </c>
      <c r="AA5" s="23" t="s">
        <v>2</v>
      </c>
      <c r="AB5" s="23" t="s">
        <v>3</v>
      </c>
      <c r="AC5" s="23" t="s">
        <v>1</v>
      </c>
      <c r="AD5" s="23" t="s">
        <v>2</v>
      </c>
      <c r="AE5" s="23" t="s">
        <v>3</v>
      </c>
      <c r="AF5" s="23" t="s">
        <v>1</v>
      </c>
      <c r="AG5" s="23" t="s">
        <v>2</v>
      </c>
      <c r="AH5" s="23" t="s">
        <v>3</v>
      </c>
      <c r="AI5" s="22" t="s">
        <v>1</v>
      </c>
      <c r="AJ5" s="22" t="s">
        <v>2</v>
      </c>
      <c r="AK5" s="22" t="s">
        <v>3</v>
      </c>
      <c r="AL5" s="25" t="s">
        <v>1</v>
      </c>
      <c r="AM5" s="26" t="s">
        <v>2</v>
      </c>
      <c r="AN5" s="30"/>
      <c r="AO5" s="30"/>
      <c r="AP5" s="49"/>
      <c r="AQ5" s="49"/>
      <c r="AR5" s="49"/>
      <c r="AS5" s="49"/>
      <c r="AT5" s="49"/>
      <c r="AU5" s="49"/>
      <c r="AV5" s="49"/>
      <c r="AW5" s="63"/>
      <c r="AX5" s="63"/>
      <c r="AY5" s="63"/>
      <c r="AZ5" s="63"/>
      <c r="BA5" s="49"/>
      <c r="BB5" s="49"/>
      <c r="BC5" s="49"/>
    </row>
    <row r="6" spans="1:55" ht="13.5" customHeight="1">
      <c r="A6" s="31" t="s">
        <v>7</v>
      </c>
      <c r="B6" s="27">
        <f>C6/D6</f>
        <v>146.99999999999997</v>
      </c>
      <c r="C6" s="70">
        <v>952.56</v>
      </c>
      <c r="D6" s="28">
        <f>5.4*1.2</f>
        <v>6.48</v>
      </c>
      <c r="E6" s="27">
        <f>F6/G6</f>
        <v>160.99999999999997</v>
      </c>
      <c r="F6" s="70">
        <v>1043.28</v>
      </c>
      <c r="G6" s="28">
        <f>5.4*1.2</f>
        <v>6.48</v>
      </c>
      <c r="H6" s="27">
        <f>I6/J6</f>
        <v>155</v>
      </c>
      <c r="I6" s="46">
        <v>1004.4</v>
      </c>
      <c r="J6" s="28">
        <f>5.4*1.2</f>
        <v>6.48</v>
      </c>
      <c r="K6" s="27">
        <f>L6/M6</f>
        <v>167</v>
      </c>
      <c r="L6" s="46">
        <v>1082.16</v>
      </c>
      <c r="M6" s="28">
        <f>5.4*1.2</f>
        <v>6.48</v>
      </c>
      <c r="N6" s="27">
        <f>146</f>
        <v>146</v>
      </c>
      <c r="O6" s="27">
        <f>788.4*1.2</f>
        <v>946.0799999999999</v>
      </c>
      <c r="P6" s="28">
        <f>O6/N6</f>
        <v>6.4799999999999995</v>
      </c>
      <c r="Q6" s="27">
        <f>6.16+184.84</f>
        <v>191</v>
      </c>
      <c r="R6" s="27">
        <f>(33.26+1151.55)*1.2</f>
        <v>1421.772</v>
      </c>
      <c r="S6" s="28">
        <f>R6/Q6</f>
        <v>7.443832460732984</v>
      </c>
      <c r="T6" s="27">
        <f>U6/V6</f>
        <v>146</v>
      </c>
      <c r="U6" s="70">
        <f>(822.36+87.22)*1.2</f>
        <v>1091.496</v>
      </c>
      <c r="V6" s="28">
        <f>6.23*1.2</f>
        <v>7.476</v>
      </c>
      <c r="W6" s="27">
        <f>132+22</f>
        <v>154</v>
      </c>
      <c r="X6" s="27">
        <f>Y6*W6</f>
        <v>1151.304</v>
      </c>
      <c r="Y6" s="28">
        <f>6.23*1.2</f>
        <v>7.476</v>
      </c>
      <c r="Z6" s="27">
        <f>7+146</f>
        <v>153</v>
      </c>
      <c r="AA6" s="70">
        <f>AB6*Z6</f>
        <v>1143.828</v>
      </c>
      <c r="AB6" s="28">
        <f>6.23*1.2</f>
        <v>7.476</v>
      </c>
      <c r="AC6" s="27">
        <f>157</f>
        <v>157</v>
      </c>
      <c r="AD6" s="70">
        <f>AE6*AC6</f>
        <v>1173.732</v>
      </c>
      <c r="AE6" s="28">
        <f>6.23*1.2</f>
        <v>7.476</v>
      </c>
      <c r="AF6" s="27"/>
      <c r="AG6" s="46"/>
      <c r="AH6" s="28" t="e">
        <f>AG6/AF6</f>
        <v>#DIV/0!</v>
      </c>
      <c r="AI6" s="27"/>
      <c r="AJ6" s="46"/>
      <c r="AK6" s="28" t="e">
        <f>AJ6/AI6</f>
        <v>#DIV/0!</v>
      </c>
      <c r="AL6" s="29">
        <f>B6+E6+H6+K6+N6+Q6+T6+W6+Z6+AC6+AF6+AI6</f>
        <v>1577</v>
      </c>
      <c r="AM6" s="29">
        <f>C6+F6+I6+L6+O6+R6+U6+X6+AA6+AD6+AG6+AJ6</f>
        <v>11010.612</v>
      </c>
      <c r="AN6" s="1"/>
      <c r="AO6" s="1"/>
      <c r="AP6" s="32"/>
      <c r="AQ6" s="32"/>
      <c r="AR6" s="32"/>
      <c r="AS6" s="32"/>
      <c r="AT6" s="32"/>
      <c r="AU6" s="64"/>
      <c r="AV6" s="32"/>
      <c r="AW6" s="5"/>
      <c r="AX6" s="65"/>
      <c r="AY6" s="65"/>
      <c r="AZ6" s="65"/>
      <c r="BA6" s="32"/>
      <c r="BB6" s="32"/>
      <c r="BC6" s="32"/>
    </row>
    <row r="7" spans="3:21" ht="12.75">
      <c r="C7" s="73"/>
      <c r="Q7" s="66"/>
      <c r="R7" s="66"/>
      <c r="U7" s="73"/>
    </row>
    <row r="8" spans="2:43" ht="12.75"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</row>
    <row r="9" spans="1:39" ht="15.75">
      <c r="A9" s="98" t="s">
        <v>0</v>
      </c>
      <c r="B9" s="90" t="s">
        <v>23</v>
      </c>
      <c r="C9" s="81"/>
      <c r="D9" s="81"/>
      <c r="E9" s="81"/>
      <c r="F9" s="81"/>
      <c r="G9" s="81"/>
      <c r="H9" s="81"/>
      <c r="I9" s="81"/>
      <c r="J9" s="81"/>
      <c r="K9" s="90" t="s">
        <v>23</v>
      </c>
      <c r="L9" s="81"/>
      <c r="M9" s="81"/>
      <c r="N9" s="81"/>
      <c r="O9" s="81"/>
      <c r="P9" s="81"/>
      <c r="Q9" s="81"/>
      <c r="R9" s="81"/>
      <c r="S9" s="81"/>
      <c r="T9" s="90" t="s">
        <v>23</v>
      </c>
      <c r="U9" s="81"/>
      <c r="V9" s="81"/>
      <c r="W9" s="81"/>
      <c r="X9" s="81"/>
      <c r="Y9" s="81"/>
      <c r="Z9" s="81"/>
      <c r="AA9" s="81"/>
      <c r="AB9" s="81"/>
      <c r="AC9" s="90" t="s">
        <v>23</v>
      </c>
      <c r="AD9" s="81"/>
      <c r="AE9" s="81"/>
      <c r="AF9" s="81"/>
      <c r="AG9" s="81"/>
      <c r="AH9" s="81"/>
      <c r="AI9" s="81"/>
      <c r="AJ9" s="81"/>
      <c r="AK9" s="81"/>
      <c r="AL9" s="81"/>
      <c r="AM9" s="96"/>
    </row>
    <row r="10" spans="1:39" ht="15.75">
      <c r="A10" s="99"/>
      <c r="B10" s="82" t="s">
        <v>22</v>
      </c>
      <c r="C10" s="83"/>
      <c r="D10" s="84"/>
      <c r="E10" s="89" t="s">
        <v>10</v>
      </c>
      <c r="F10" s="89"/>
      <c r="G10" s="89"/>
      <c r="H10" s="85" t="s">
        <v>11</v>
      </c>
      <c r="I10" s="85"/>
      <c r="J10" s="85"/>
      <c r="K10" s="85" t="s">
        <v>12</v>
      </c>
      <c r="L10" s="85"/>
      <c r="M10" s="85"/>
      <c r="N10" s="85" t="s">
        <v>13</v>
      </c>
      <c r="O10" s="85"/>
      <c r="P10" s="85"/>
      <c r="Q10" s="85" t="s">
        <v>14</v>
      </c>
      <c r="R10" s="85"/>
      <c r="S10" s="85"/>
      <c r="T10" s="85" t="s">
        <v>15</v>
      </c>
      <c r="U10" s="85"/>
      <c r="V10" s="85"/>
      <c r="W10" s="85" t="s">
        <v>16</v>
      </c>
      <c r="X10" s="85"/>
      <c r="Y10" s="85"/>
      <c r="Z10" s="85" t="s">
        <v>17</v>
      </c>
      <c r="AA10" s="85"/>
      <c r="AB10" s="85"/>
      <c r="AC10" s="85" t="s">
        <v>18</v>
      </c>
      <c r="AD10" s="85"/>
      <c r="AE10" s="85"/>
      <c r="AF10" s="85" t="s">
        <v>19</v>
      </c>
      <c r="AG10" s="85"/>
      <c r="AH10" s="85"/>
      <c r="AI10" s="85" t="s">
        <v>20</v>
      </c>
      <c r="AJ10" s="85"/>
      <c r="AK10" s="85"/>
      <c r="AL10" s="92" t="s">
        <v>21</v>
      </c>
      <c r="AM10" s="92"/>
    </row>
    <row r="11" spans="1:39" ht="31.5">
      <c r="A11" s="100"/>
      <c r="B11" s="23" t="s">
        <v>1</v>
      </c>
      <c r="C11" s="23" t="s">
        <v>2</v>
      </c>
      <c r="D11" s="23" t="s">
        <v>3</v>
      </c>
      <c r="E11" s="23" t="s">
        <v>1</v>
      </c>
      <c r="F11" s="23" t="s">
        <v>2</v>
      </c>
      <c r="G11" s="23" t="s">
        <v>3</v>
      </c>
      <c r="H11" s="23" t="s">
        <v>1</v>
      </c>
      <c r="I11" s="23" t="s">
        <v>2</v>
      </c>
      <c r="J11" s="23" t="s">
        <v>3</v>
      </c>
      <c r="K11" s="23" t="s">
        <v>1</v>
      </c>
      <c r="L11" s="23" t="s">
        <v>2</v>
      </c>
      <c r="M11" s="23" t="s">
        <v>3</v>
      </c>
      <c r="N11" s="23" t="s">
        <v>1</v>
      </c>
      <c r="O11" s="23" t="s">
        <v>2</v>
      </c>
      <c r="P11" s="23" t="s">
        <v>3</v>
      </c>
      <c r="Q11" s="23" t="s">
        <v>1</v>
      </c>
      <c r="R11" s="23" t="s">
        <v>2</v>
      </c>
      <c r="S11" s="23" t="s">
        <v>3</v>
      </c>
      <c r="T11" s="23" t="s">
        <v>1</v>
      </c>
      <c r="U11" s="23" t="s">
        <v>2</v>
      </c>
      <c r="V11" s="23" t="s">
        <v>3</v>
      </c>
      <c r="W11" s="23" t="s">
        <v>1</v>
      </c>
      <c r="X11" s="23" t="s">
        <v>2</v>
      </c>
      <c r="Y11" s="23" t="s">
        <v>3</v>
      </c>
      <c r="Z11" s="23" t="s">
        <v>1</v>
      </c>
      <c r="AA11" s="23" t="s">
        <v>2</v>
      </c>
      <c r="AB11" s="23" t="s">
        <v>3</v>
      </c>
      <c r="AC11" s="23" t="s">
        <v>1</v>
      </c>
      <c r="AD11" s="23" t="s">
        <v>2</v>
      </c>
      <c r="AE11" s="23" t="s">
        <v>3</v>
      </c>
      <c r="AF11" s="23" t="s">
        <v>1</v>
      </c>
      <c r="AG11" s="23" t="s">
        <v>2</v>
      </c>
      <c r="AH11" s="23" t="s">
        <v>3</v>
      </c>
      <c r="AI11" s="22" t="s">
        <v>1</v>
      </c>
      <c r="AJ11" s="22" t="s">
        <v>2</v>
      </c>
      <c r="AK11" s="22" t="s">
        <v>3</v>
      </c>
      <c r="AL11" s="25" t="s">
        <v>1</v>
      </c>
      <c r="AM11" s="26" t="s">
        <v>2</v>
      </c>
    </row>
    <row r="12" spans="1:39" ht="15.75">
      <c r="A12" s="31" t="s">
        <v>7</v>
      </c>
      <c r="B12" s="27">
        <f>C12/D12</f>
        <v>147.00000000000003</v>
      </c>
      <c r="C12" s="27">
        <v>687.96</v>
      </c>
      <c r="D12" s="28">
        <f>3.9*1.2</f>
        <v>4.68</v>
      </c>
      <c r="E12" s="27">
        <f>F12/G12</f>
        <v>161</v>
      </c>
      <c r="F12" s="27">
        <v>753.48</v>
      </c>
      <c r="G12" s="28">
        <f>3.9*1.2</f>
        <v>4.68</v>
      </c>
      <c r="H12" s="27">
        <f>I12/J12</f>
        <v>155</v>
      </c>
      <c r="I12" s="70">
        <v>725.4</v>
      </c>
      <c r="J12" s="28">
        <f>3.9*1.2</f>
        <v>4.68</v>
      </c>
      <c r="K12" s="27">
        <f>L12/M12</f>
        <v>167</v>
      </c>
      <c r="L12" s="27">
        <v>781.56</v>
      </c>
      <c r="M12" s="28">
        <f>3.9*1.2</f>
        <v>4.68</v>
      </c>
      <c r="N12" s="27">
        <f>146</f>
        <v>146</v>
      </c>
      <c r="O12" s="27">
        <f>569.4*1.2</f>
        <v>683.28</v>
      </c>
      <c r="P12" s="28">
        <f>O12/N12</f>
        <v>4.68</v>
      </c>
      <c r="Q12" s="27">
        <f>184.84+6.16</f>
        <v>191</v>
      </c>
      <c r="R12" s="27">
        <f>785.57*1.2+24.02*1.2</f>
        <v>971.5079999999999</v>
      </c>
      <c r="S12" s="28">
        <f>R12/Q12</f>
        <v>5.086429319371727</v>
      </c>
      <c r="T12" s="27">
        <f>U12/V12</f>
        <v>132</v>
      </c>
      <c r="U12" s="27">
        <f>561*1.2</f>
        <v>673.1999999999999</v>
      </c>
      <c r="V12" s="28">
        <f>4.25*1.2</f>
        <v>5.1</v>
      </c>
      <c r="W12" s="27">
        <f>132</f>
        <v>132</v>
      </c>
      <c r="X12" s="27">
        <f>W12*Y12</f>
        <v>673.1999999999999</v>
      </c>
      <c r="Y12" s="28">
        <f>4.25*1.2</f>
        <v>5.1</v>
      </c>
      <c r="Z12" s="27">
        <f>153</f>
        <v>153</v>
      </c>
      <c r="AA12" s="27">
        <f>Z12*AB12</f>
        <v>780.3</v>
      </c>
      <c r="AB12" s="28">
        <f>4.25*1.2</f>
        <v>5.1</v>
      </c>
      <c r="AC12" s="27">
        <f>150</f>
        <v>150</v>
      </c>
      <c r="AD12" s="27">
        <f>AC12*AE12</f>
        <v>765</v>
      </c>
      <c r="AE12" s="28">
        <f>4.25*1.2</f>
        <v>5.1</v>
      </c>
      <c r="AF12" s="27"/>
      <c r="AG12" s="46"/>
      <c r="AH12" s="28"/>
      <c r="AI12" s="27"/>
      <c r="AJ12" s="46"/>
      <c r="AK12" s="28"/>
      <c r="AL12" s="29">
        <f>B12+E12+H12+K12+N12+Q12+T12+W12+Z12+AC12+AF12+AI12</f>
        <v>1534</v>
      </c>
      <c r="AM12" s="29">
        <f>C12+F12+I12+L12+O12+R12+U12+X12+AA12+AD12+AG12+AJ12</f>
        <v>7494.888</v>
      </c>
    </row>
    <row r="13" spans="14:18" ht="12.75">
      <c r="N13" s="66"/>
      <c r="O13" s="66"/>
      <c r="Q13" s="66"/>
      <c r="R13" s="66"/>
    </row>
    <row r="14" spans="38:39" ht="12.75">
      <c r="AL14" s="73"/>
      <c r="AM14" s="73"/>
    </row>
  </sheetData>
  <sheetProtection/>
  <mergeCells count="44">
    <mergeCell ref="AI10:AK10"/>
    <mergeCell ref="AL10:AM10"/>
    <mergeCell ref="Q10:S10"/>
    <mergeCell ref="T10:V10"/>
    <mergeCell ref="W10:Y10"/>
    <mergeCell ref="Z10:AB10"/>
    <mergeCell ref="AC10:AE10"/>
    <mergeCell ref="AF10:AH10"/>
    <mergeCell ref="A9:A11"/>
    <mergeCell ref="B9:J9"/>
    <mergeCell ref="K9:S9"/>
    <mergeCell ref="T9:AB9"/>
    <mergeCell ref="AC9:AM9"/>
    <mergeCell ref="B10:D10"/>
    <mergeCell ref="E10:G10"/>
    <mergeCell ref="H10:J10"/>
    <mergeCell ref="K10:M10"/>
    <mergeCell ref="N10:P10"/>
    <mergeCell ref="AL4:AM4"/>
    <mergeCell ref="AT4:AU4"/>
    <mergeCell ref="AW4:AX4"/>
    <mergeCell ref="AY4:AZ4"/>
    <mergeCell ref="T4:V4"/>
    <mergeCell ref="W4:Y4"/>
    <mergeCell ref="Z4:AB4"/>
    <mergeCell ref="AC4:AE4"/>
    <mergeCell ref="AF4:AH4"/>
    <mergeCell ref="AI4:AK4"/>
    <mergeCell ref="B4:D4"/>
    <mergeCell ref="E4:G4"/>
    <mergeCell ref="H4:J4"/>
    <mergeCell ref="K4:M4"/>
    <mergeCell ref="N4:P4"/>
    <mergeCell ref="Q4:S4"/>
    <mergeCell ref="B1:J1"/>
    <mergeCell ref="K1:S1"/>
    <mergeCell ref="T1:AB1"/>
    <mergeCell ref="AC1:AM1"/>
    <mergeCell ref="A2:AM2"/>
    <mergeCell ref="A3:A5"/>
    <mergeCell ref="B3:J3"/>
    <mergeCell ref="K3:S3"/>
    <mergeCell ref="T3:AB3"/>
    <mergeCell ref="AC3:AM3"/>
  </mergeCells>
  <printOptions/>
  <pageMargins left="0" right="0" top="0" bottom="0" header="0.1968503937007874" footer="0.1968503937007874"/>
  <pageSetup fitToWidth="2" fitToHeight="1" horizontalDpi="600" verticalDpi="600" orientation="portrait" paperSize="9" scale="3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BE11"/>
  <sheetViews>
    <sheetView tabSelected="1" zoomScale="77" zoomScaleNormal="77" zoomScalePageLayoutView="0" workbookViewId="0" topLeftCell="A1">
      <selection activeCell="E31" sqref="E31"/>
    </sheetView>
  </sheetViews>
  <sheetFormatPr defaultColWidth="9.140625" defaultRowHeight="12.75"/>
  <cols>
    <col min="1" max="1" width="38.28125" style="38" customWidth="1"/>
    <col min="2" max="2" width="14.421875" style="38" customWidth="1"/>
    <col min="3" max="8" width="16.8515625" style="38" customWidth="1"/>
    <col min="9" max="11" width="11.421875" style="38" customWidth="1"/>
    <col min="12" max="12" width="13.8515625" style="38" customWidth="1"/>
    <col min="13" max="17" width="11.421875" style="38" customWidth="1"/>
    <col min="18" max="18" width="13.140625" style="38" customWidth="1"/>
    <col min="19" max="24" width="11.421875" style="38" customWidth="1"/>
    <col min="25" max="25" width="11.28125" style="38" customWidth="1"/>
    <col min="26" max="32" width="11.421875" style="38" customWidth="1"/>
    <col min="33" max="33" width="13.421875" style="38" customWidth="1"/>
    <col min="34" max="35" width="11.421875" style="38" customWidth="1"/>
    <col min="36" max="36" width="12.8515625" style="38" customWidth="1"/>
    <col min="37" max="37" width="11.421875" style="38" customWidth="1"/>
    <col min="38" max="38" width="12.7109375" style="38" customWidth="1"/>
    <col min="39" max="39" width="14.28125" style="38" customWidth="1"/>
    <col min="40" max="40" width="11.421875" style="38" customWidth="1"/>
    <col min="41" max="41" width="13.00390625" style="38" customWidth="1"/>
    <col min="42" max="42" width="12.7109375" style="38" bestFit="1" customWidth="1"/>
    <col min="43" max="43" width="9.140625" style="38" customWidth="1"/>
    <col min="44" max="45" width="9.57421875" style="38" bestFit="1" customWidth="1"/>
    <col min="46" max="50" width="9.140625" style="38" customWidth="1"/>
    <col min="51" max="52" width="9.421875" style="38" bestFit="1" customWidth="1"/>
    <col min="53" max="53" width="10.57421875" style="38" bestFit="1" customWidth="1"/>
    <col min="54" max="54" width="10.28125" style="38" customWidth="1"/>
    <col min="55" max="16384" width="9.140625" style="38" customWidth="1"/>
  </cols>
  <sheetData>
    <row r="2" spans="1:57" s="68" customFormat="1" ht="15" customHeight="1">
      <c r="A2" s="98" t="s">
        <v>0</v>
      </c>
      <c r="B2" s="81" t="s">
        <v>24</v>
      </c>
      <c r="C2" s="81"/>
      <c r="D2" s="81"/>
      <c r="E2" s="81"/>
      <c r="F2" s="81"/>
      <c r="G2" s="81"/>
      <c r="H2" s="81"/>
      <c r="I2" s="81"/>
      <c r="J2" s="81"/>
      <c r="K2" s="81" t="s">
        <v>24</v>
      </c>
      <c r="L2" s="81"/>
      <c r="M2" s="81"/>
      <c r="N2" s="81"/>
      <c r="O2" s="81"/>
      <c r="P2" s="81"/>
      <c r="Q2" s="81"/>
      <c r="R2" s="81"/>
      <c r="S2" s="81"/>
      <c r="T2" s="81" t="s">
        <v>24</v>
      </c>
      <c r="U2" s="81"/>
      <c r="V2" s="81"/>
      <c r="W2" s="81"/>
      <c r="X2" s="81"/>
      <c r="Y2" s="81"/>
      <c r="Z2" s="81"/>
      <c r="AA2" s="81"/>
      <c r="AB2" s="81"/>
      <c r="AC2" s="81" t="s">
        <v>24</v>
      </c>
      <c r="AD2" s="81"/>
      <c r="AE2" s="81"/>
      <c r="AF2" s="81"/>
      <c r="AG2" s="81"/>
      <c r="AH2" s="81"/>
      <c r="AI2" s="81"/>
      <c r="AJ2" s="81"/>
      <c r="AK2" s="81"/>
      <c r="AL2" s="20"/>
      <c r="AM2" s="21"/>
      <c r="AN2" s="3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7"/>
      <c r="AZ2" s="63"/>
      <c r="BA2" s="63"/>
      <c r="BB2" s="63"/>
      <c r="BC2" s="63"/>
      <c r="BD2" s="63"/>
      <c r="BE2" s="63"/>
    </row>
    <row r="3" spans="1:57" s="68" customFormat="1" ht="51" customHeight="1">
      <c r="A3" s="99"/>
      <c r="B3" s="82" t="s">
        <v>22</v>
      </c>
      <c r="C3" s="83"/>
      <c r="D3" s="84"/>
      <c r="E3" s="89" t="s">
        <v>10</v>
      </c>
      <c r="F3" s="89"/>
      <c r="G3" s="89"/>
      <c r="H3" s="85" t="s">
        <v>11</v>
      </c>
      <c r="I3" s="85"/>
      <c r="J3" s="85"/>
      <c r="K3" s="85" t="s">
        <v>12</v>
      </c>
      <c r="L3" s="85"/>
      <c r="M3" s="85"/>
      <c r="N3" s="85" t="s">
        <v>13</v>
      </c>
      <c r="O3" s="85"/>
      <c r="P3" s="85"/>
      <c r="Q3" s="85" t="s">
        <v>14</v>
      </c>
      <c r="R3" s="85"/>
      <c r="S3" s="85"/>
      <c r="T3" s="85" t="s">
        <v>15</v>
      </c>
      <c r="U3" s="85"/>
      <c r="V3" s="85"/>
      <c r="W3" s="85" t="s">
        <v>16</v>
      </c>
      <c r="X3" s="85"/>
      <c r="Y3" s="85"/>
      <c r="Z3" s="85" t="s">
        <v>17</v>
      </c>
      <c r="AA3" s="85"/>
      <c r="AB3" s="85"/>
      <c r="AC3" s="85" t="s">
        <v>18</v>
      </c>
      <c r="AD3" s="85"/>
      <c r="AE3" s="85"/>
      <c r="AF3" s="85" t="s">
        <v>19</v>
      </c>
      <c r="AG3" s="85"/>
      <c r="AH3" s="85"/>
      <c r="AI3" s="85" t="s">
        <v>20</v>
      </c>
      <c r="AJ3" s="85"/>
      <c r="AK3" s="85"/>
      <c r="AL3" s="92" t="s">
        <v>21</v>
      </c>
      <c r="AM3" s="92"/>
      <c r="AN3" s="33"/>
      <c r="AO3" s="63"/>
      <c r="AP3" s="63"/>
      <c r="AQ3" s="63"/>
      <c r="AR3" s="63"/>
      <c r="AS3" s="63"/>
      <c r="AT3" s="63"/>
      <c r="AU3" s="63"/>
      <c r="AV3" s="102"/>
      <c r="AW3" s="102"/>
      <c r="AX3" s="63"/>
      <c r="AY3" s="102"/>
      <c r="AZ3" s="102"/>
      <c r="BA3" s="102"/>
      <c r="BB3" s="102"/>
      <c r="BC3" s="63"/>
      <c r="BD3" s="63"/>
      <c r="BE3" s="63"/>
    </row>
    <row r="4" spans="1:57" s="68" customFormat="1" ht="30" customHeight="1">
      <c r="A4" s="100"/>
      <c r="B4" s="23" t="s">
        <v>1</v>
      </c>
      <c r="C4" s="23" t="s">
        <v>2</v>
      </c>
      <c r="D4" s="23" t="s">
        <v>3</v>
      </c>
      <c r="E4" s="23" t="s">
        <v>1</v>
      </c>
      <c r="F4" s="23" t="s">
        <v>2</v>
      </c>
      <c r="G4" s="23" t="s">
        <v>3</v>
      </c>
      <c r="H4" s="23" t="s">
        <v>1</v>
      </c>
      <c r="I4" s="23" t="s">
        <v>2</v>
      </c>
      <c r="J4" s="23" t="s">
        <v>3</v>
      </c>
      <c r="K4" s="23" t="s">
        <v>1</v>
      </c>
      <c r="L4" s="23" t="s">
        <v>2</v>
      </c>
      <c r="M4" s="23" t="s">
        <v>3</v>
      </c>
      <c r="N4" s="23" t="s">
        <v>1</v>
      </c>
      <c r="O4" s="23" t="s">
        <v>2</v>
      </c>
      <c r="P4" s="23" t="s">
        <v>3</v>
      </c>
      <c r="Q4" s="23" t="s">
        <v>1</v>
      </c>
      <c r="R4" s="23" t="s">
        <v>2</v>
      </c>
      <c r="S4" s="23" t="s">
        <v>3</v>
      </c>
      <c r="T4" s="23" t="s">
        <v>1</v>
      </c>
      <c r="U4" s="23" t="s">
        <v>2</v>
      </c>
      <c r="V4" s="23" t="s">
        <v>3</v>
      </c>
      <c r="W4" s="23" t="s">
        <v>1</v>
      </c>
      <c r="X4" s="23" t="s">
        <v>2</v>
      </c>
      <c r="Y4" s="23" t="s">
        <v>3</v>
      </c>
      <c r="Z4" s="23" t="s">
        <v>1</v>
      </c>
      <c r="AA4" s="23" t="s">
        <v>2</v>
      </c>
      <c r="AB4" s="23" t="s">
        <v>3</v>
      </c>
      <c r="AC4" s="23" t="s">
        <v>1</v>
      </c>
      <c r="AD4" s="23" t="s">
        <v>2</v>
      </c>
      <c r="AE4" s="23" t="s">
        <v>3</v>
      </c>
      <c r="AF4" s="22" t="s">
        <v>1</v>
      </c>
      <c r="AG4" s="22" t="s">
        <v>2</v>
      </c>
      <c r="AH4" s="22" t="s">
        <v>3</v>
      </c>
      <c r="AI4" s="23" t="s">
        <v>1</v>
      </c>
      <c r="AJ4" s="23" t="s">
        <v>2</v>
      </c>
      <c r="AK4" s="23" t="s">
        <v>3</v>
      </c>
      <c r="AL4" s="25" t="s">
        <v>1</v>
      </c>
      <c r="AM4" s="26" t="s">
        <v>2</v>
      </c>
      <c r="AN4" s="36"/>
      <c r="AO4" s="37"/>
      <c r="AP4" s="37"/>
      <c r="AQ4" s="34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</row>
    <row r="5" spans="1:57" ht="13.5" customHeight="1">
      <c r="A5" s="31" t="s">
        <v>7</v>
      </c>
      <c r="B5" s="48">
        <f>C5/D5</f>
        <v>6451.000183519912</v>
      </c>
      <c r="C5" s="72">
        <v>12654.54</v>
      </c>
      <c r="D5" s="35">
        <f>1.6347*1.2</f>
        <v>1.96164</v>
      </c>
      <c r="E5" s="48">
        <f>F5/G5</f>
        <v>6615.998614410135</v>
      </c>
      <c r="F5" s="70">
        <v>13369.61</v>
      </c>
      <c r="G5" s="35">
        <f>1.684*1.2</f>
        <v>2.0208</v>
      </c>
      <c r="H5" s="48">
        <f>I5/J5</f>
        <v>7143.000303674461</v>
      </c>
      <c r="I5" s="70">
        <v>14113.14</v>
      </c>
      <c r="J5" s="35">
        <f>1.6465*1.2</f>
        <v>1.9758</v>
      </c>
      <c r="K5" s="48">
        <f>L5/M5</f>
        <v>7841.998790381447</v>
      </c>
      <c r="L5" s="46">
        <v>15040.64</v>
      </c>
      <c r="M5" s="35">
        <f>1.5983*1.2</f>
        <v>1.9179599999999999</v>
      </c>
      <c r="N5" s="48">
        <f>O5/P5</f>
        <v>5957.0012689846235</v>
      </c>
      <c r="O5" s="46">
        <v>11285.11</v>
      </c>
      <c r="P5" s="35">
        <f>1.57869*1.2</f>
        <v>1.8944279999999998</v>
      </c>
      <c r="Q5" s="48">
        <f>R5/S5</f>
        <v>5128.001544363075</v>
      </c>
      <c r="R5" s="70">
        <f>8234.75*1.2</f>
        <v>9881.699999999999</v>
      </c>
      <c r="S5" s="35">
        <f>1.60584*1.2</f>
        <v>1.9270079999999998</v>
      </c>
      <c r="T5" s="48">
        <f>U5/V5</f>
        <v>4912.999350187209</v>
      </c>
      <c r="U5" s="70">
        <f>7938.67*1.2</f>
        <v>9526.404</v>
      </c>
      <c r="V5" s="35">
        <f>1.61585*1.2</f>
        <v>1.93902</v>
      </c>
      <c r="W5" s="48">
        <f>4710</f>
        <v>4710</v>
      </c>
      <c r="X5" s="46">
        <f>W5*Y5</f>
        <v>9164.60496</v>
      </c>
      <c r="Y5" s="35">
        <f>1.62148*1.2</f>
        <v>1.945776</v>
      </c>
      <c r="Z5" s="48">
        <f>5841</f>
        <v>5841</v>
      </c>
      <c r="AA5" s="46">
        <f>Z5*AB5</f>
        <v>11351.189123999999</v>
      </c>
      <c r="AB5" s="35">
        <v>1.9433639999999999</v>
      </c>
      <c r="AC5" s="48"/>
      <c r="AD5" s="47"/>
      <c r="AE5" s="35"/>
      <c r="AF5" s="48"/>
      <c r="AG5" s="47"/>
      <c r="AH5" s="35"/>
      <c r="AI5" s="48"/>
      <c r="AJ5" s="47"/>
      <c r="AK5" s="35"/>
      <c r="AL5" s="29">
        <f>E5+H5+K5+N5+Q5+T5+W5+Z5+AC5+AF5+AI5+B5</f>
        <v>54601.00005552086</v>
      </c>
      <c r="AM5" s="51">
        <f>F5+I5+L5+O5+R5+U5+X5+AA5+AD5+AG5+AJ5+C5</f>
        <v>106386.938084</v>
      </c>
      <c r="AN5" s="11"/>
      <c r="AO5" s="1"/>
      <c r="AP5" s="1"/>
      <c r="AQ5" s="1"/>
      <c r="AR5" s="32"/>
      <c r="AS5" s="32"/>
      <c r="AT5" s="32"/>
      <c r="AU5" s="32"/>
      <c r="AV5" s="32"/>
      <c r="AW5" s="64"/>
      <c r="AX5" s="32"/>
      <c r="AY5" s="6"/>
      <c r="AZ5" s="6"/>
      <c r="BA5" s="65"/>
      <c r="BB5" s="65"/>
      <c r="BC5" s="32"/>
      <c r="BD5" s="32"/>
      <c r="BE5" s="32"/>
    </row>
    <row r="6" spans="9:24" ht="12.75">
      <c r="I6" s="69"/>
      <c r="T6" s="66"/>
      <c r="U6" s="66"/>
      <c r="W6" s="66"/>
      <c r="X6" s="66"/>
    </row>
    <row r="7" spans="6:39" ht="12.75">
      <c r="F7" s="66"/>
      <c r="I7" s="66"/>
      <c r="L7" s="66"/>
      <c r="O7" s="66"/>
      <c r="R7" s="66"/>
      <c r="U7" s="66"/>
      <c r="X7" s="66"/>
      <c r="AA7" s="66"/>
      <c r="AD7" s="66"/>
      <c r="AG7" s="66"/>
      <c r="AM7" s="66" t="e">
        <f>#REF!+#REF!+#REF!+#REF!+#REF!+#REF!+#REF!+#REF!+#REF!+#REF!+#REF!+#REF!-#REF!</f>
        <v>#REF!</v>
      </c>
    </row>
    <row r="8" spans="1:39" ht="15.75" customHeight="1">
      <c r="A8" s="98" t="s">
        <v>0</v>
      </c>
      <c r="B8" s="81" t="s">
        <v>25</v>
      </c>
      <c r="C8" s="81"/>
      <c r="D8" s="81"/>
      <c r="E8" s="81"/>
      <c r="F8" s="81"/>
      <c r="G8" s="81"/>
      <c r="H8" s="81"/>
      <c r="I8" s="81"/>
      <c r="J8" s="81"/>
      <c r="K8" s="81" t="s">
        <v>25</v>
      </c>
      <c r="L8" s="81"/>
      <c r="M8" s="81"/>
      <c r="N8" s="81"/>
      <c r="O8" s="81"/>
      <c r="P8" s="81"/>
      <c r="Q8" s="81"/>
      <c r="R8" s="81"/>
      <c r="S8" s="81"/>
      <c r="T8" s="81" t="s">
        <v>25</v>
      </c>
      <c r="U8" s="81"/>
      <c r="V8" s="81"/>
      <c r="W8" s="81"/>
      <c r="X8" s="81"/>
      <c r="Y8" s="81"/>
      <c r="Z8" s="81"/>
      <c r="AA8" s="81"/>
      <c r="AB8" s="81"/>
      <c r="AC8" s="81" t="s">
        <v>25</v>
      </c>
      <c r="AD8" s="81"/>
      <c r="AE8" s="81"/>
      <c r="AF8" s="81"/>
      <c r="AG8" s="81"/>
      <c r="AH8" s="81"/>
      <c r="AI8" s="81"/>
      <c r="AJ8" s="81"/>
      <c r="AK8" s="81"/>
      <c r="AL8" s="20"/>
      <c r="AM8" s="21"/>
    </row>
    <row r="9" spans="1:39" ht="15.75">
      <c r="A9" s="99"/>
      <c r="B9" s="82" t="s">
        <v>22</v>
      </c>
      <c r="C9" s="83"/>
      <c r="D9" s="84"/>
      <c r="E9" s="89" t="s">
        <v>10</v>
      </c>
      <c r="F9" s="89"/>
      <c r="G9" s="89"/>
      <c r="H9" s="85" t="s">
        <v>11</v>
      </c>
      <c r="I9" s="85"/>
      <c r="J9" s="85"/>
      <c r="K9" s="85" t="s">
        <v>12</v>
      </c>
      <c r="L9" s="85"/>
      <c r="M9" s="85"/>
      <c r="N9" s="85" t="s">
        <v>13</v>
      </c>
      <c r="O9" s="85"/>
      <c r="P9" s="85"/>
      <c r="Q9" s="85" t="s">
        <v>14</v>
      </c>
      <c r="R9" s="85"/>
      <c r="S9" s="85"/>
      <c r="T9" s="85" t="s">
        <v>15</v>
      </c>
      <c r="U9" s="85"/>
      <c r="V9" s="85"/>
      <c r="W9" s="85" t="s">
        <v>16</v>
      </c>
      <c r="X9" s="85"/>
      <c r="Y9" s="85"/>
      <c r="Z9" s="85" t="s">
        <v>17</v>
      </c>
      <c r="AA9" s="85"/>
      <c r="AB9" s="85"/>
      <c r="AC9" s="85" t="s">
        <v>18</v>
      </c>
      <c r="AD9" s="85"/>
      <c r="AE9" s="85"/>
      <c r="AF9" s="85" t="s">
        <v>19</v>
      </c>
      <c r="AG9" s="85"/>
      <c r="AH9" s="85"/>
      <c r="AI9" s="85" t="s">
        <v>20</v>
      </c>
      <c r="AJ9" s="85"/>
      <c r="AK9" s="85"/>
      <c r="AL9" s="92" t="s">
        <v>21</v>
      </c>
      <c r="AM9" s="92"/>
    </row>
    <row r="10" spans="1:39" ht="31.5">
      <c r="A10" s="100"/>
      <c r="B10" s="23" t="s">
        <v>1</v>
      </c>
      <c r="C10" s="23" t="s">
        <v>2</v>
      </c>
      <c r="D10" s="23" t="s">
        <v>3</v>
      </c>
      <c r="E10" s="23" t="s">
        <v>1</v>
      </c>
      <c r="F10" s="23" t="s">
        <v>2</v>
      </c>
      <c r="G10" s="23" t="s">
        <v>3</v>
      </c>
      <c r="H10" s="23" t="s">
        <v>1</v>
      </c>
      <c r="I10" s="23" t="s">
        <v>2</v>
      </c>
      <c r="J10" s="23" t="s">
        <v>3</v>
      </c>
      <c r="K10" s="23" t="s">
        <v>1</v>
      </c>
      <c r="L10" s="23" t="s">
        <v>2</v>
      </c>
      <c r="M10" s="23" t="s">
        <v>3</v>
      </c>
      <c r="N10" s="23" t="s">
        <v>1</v>
      </c>
      <c r="O10" s="23" t="s">
        <v>2</v>
      </c>
      <c r="P10" s="23" t="s">
        <v>3</v>
      </c>
      <c r="Q10" s="23" t="s">
        <v>1</v>
      </c>
      <c r="R10" s="23" t="s">
        <v>2</v>
      </c>
      <c r="S10" s="23" t="s">
        <v>3</v>
      </c>
      <c r="T10" s="23" t="s">
        <v>1</v>
      </c>
      <c r="U10" s="23" t="s">
        <v>2</v>
      </c>
      <c r="V10" s="23" t="s">
        <v>3</v>
      </c>
      <c r="W10" s="23" t="s">
        <v>1</v>
      </c>
      <c r="X10" s="23" t="s">
        <v>2</v>
      </c>
      <c r="Y10" s="23" t="s">
        <v>3</v>
      </c>
      <c r="Z10" s="23" t="s">
        <v>1</v>
      </c>
      <c r="AA10" s="23" t="s">
        <v>2</v>
      </c>
      <c r="AB10" s="23" t="s">
        <v>3</v>
      </c>
      <c r="AC10" s="23" t="s">
        <v>1</v>
      </c>
      <c r="AD10" s="23" t="s">
        <v>2</v>
      </c>
      <c r="AE10" s="23" t="s">
        <v>3</v>
      </c>
      <c r="AF10" s="22" t="s">
        <v>1</v>
      </c>
      <c r="AG10" s="22" t="s">
        <v>2</v>
      </c>
      <c r="AH10" s="22" t="s">
        <v>3</v>
      </c>
      <c r="AI10" s="23" t="s">
        <v>1</v>
      </c>
      <c r="AJ10" s="23" t="s">
        <v>2</v>
      </c>
      <c r="AK10" s="23" t="s">
        <v>3</v>
      </c>
      <c r="AL10" s="25" t="s">
        <v>1</v>
      </c>
      <c r="AM10" s="26" t="s">
        <v>2</v>
      </c>
    </row>
    <row r="11" spans="1:39" ht="15.75">
      <c r="A11" s="31" t="s">
        <v>7</v>
      </c>
      <c r="B11" s="48"/>
      <c r="C11" s="72">
        <v>383.34</v>
      </c>
      <c r="D11" s="35"/>
      <c r="E11" s="48"/>
      <c r="F11" s="70">
        <v>400.09</v>
      </c>
      <c r="G11" s="35"/>
      <c r="H11" s="48"/>
      <c r="I11" s="70">
        <v>432.18</v>
      </c>
      <c r="J11" s="35"/>
      <c r="K11" s="48"/>
      <c r="L11" s="46">
        <v>471.64</v>
      </c>
      <c r="M11" s="35"/>
      <c r="N11" s="48"/>
      <c r="O11" s="46">
        <v>352.86</v>
      </c>
      <c r="P11" s="35"/>
      <c r="Q11" s="48"/>
      <c r="R11" s="70">
        <f>(197.96+59.88)*1.2</f>
        <v>309.408</v>
      </c>
      <c r="S11" s="35"/>
      <c r="T11" s="48"/>
      <c r="U11" s="70">
        <f>(190.98+57.77)*1.2</f>
        <v>298.5</v>
      </c>
      <c r="V11" s="35"/>
      <c r="W11" s="48"/>
      <c r="X11" s="70">
        <f>(183.8+55.6)*1.2</f>
        <v>287.28</v>
      </c>
      <c r="Y11" s="35"/>
      <c r="Z11" s="48"/>
      <c r="AA11" s="70">
        <f>(227.64+68.86)*1.2</f>
        <v>355.8</v>
      </c>
      <c r="AB11" s="35"/>
      <c r="AC11" s="48"/>
      <c r="AD11" s="47"/>
      <c r="AE11" s="35"/>
      <c r="AF11" s="48"/>
      <c r="AG11" s="47"/>
      <c r="AH11" s="35"/>
      <c r="AI11" s="48"/>
      <c r="AJ11" s="47"/>
      <c r="AK11" s="35"/>
      <c r="AL11" s="29">
        <f>E11+H11+K11+N11+Q11+T11+W11+Z11+AC11+AF11+AI11+B11</f>
        <v>0</v>
      </c>
      <c r="AM11" s="51">
        <f>F11+I11+L11+O11+R11+U11+X11+AA11+AD11+AG11+AJ11+C11</f>
        <v>3291.098</v>
      </c>
    </row>
  </sheetData>
  <sheetProtection/>
  <mergeCells count="39">
    <mergeCell ref="AF9:AH9"/>
    <mergeCell ref="AI9:AK9"/>
    <mergeCell ref="AL9:AM9"/>
    <mergeCell ref="N9:P9"/>
    <mergeCell ref="Q9:S9"/>
    <mergeCell ref="T9:V9"/>
    <mergeCell ref="W9:Y9"/>
    <mergeCell ref="Z9:AB9"/>
    <mergeCell ref="K9:M9"/>
    <mergeCell ref="AC9:AE9"/>
    <mergeCell ref="K3:M3"/>
    <mergeCell ref="A8:A10"/>
    <mergeCell ref="B8:J8"/>
    <mergeCell ref="K8:S8"/>
    <mergeCell ref="T8:AB8"/>
    <mergeCell ref="AC8:AK8"/>
    <mergeCell ref="B9:D9"/>
    <mergeCell ref="E9:G9"/>
    <mergeCell ref="H9:J9"/>
    <mergeCell ref="Z3:AB3"/>
    <mergeCell ref="B3:D3"/>
    <mergeCell ref="AY3:AZ3"/>
    <mergeCell ref="A2:A4"/>
    <mergeCell ref="B2:J2"/>
    <mergeCell ref="K2:S2"/>
    <mergeCell ref="T2:AB2"/>
    <mergeCell ref="AC2:AK2"/>
    <mergeCell ref="E3:G3"/>
    <mergeCell ref="H3:J3"/>
    <mergeCell ref="AC3:AE3"/>
    <mergeCell ref="N3:P3"/>
    <mergeCell ref="T3:V3"/>
    <mergeCell ref="Q3:S3"/>
    <mergeCell ref="BA3:BB3"/>
    <mergeCell ref="AF3:AH3"/>
    <mergeCell ref="AI3:AK3"/>
    <mergeCell ref="AL3:AM3"/>
    <mergeCell ref="AV3:AW3"/>
    <mergeCell ref="W3:Y3"/>
  </mergeCells>
  <printOptions/>
  <pageMargins left="0" right="0" top="0" bottom="0" header="0.5118110236220472" footer="0.5118110236220472"/>
  <pageSetup fitToWidth="2" fitToHeight="1" horizontalDpi="600" verticalDpi="600" orientation="portrait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2017-11-24T08:28:33Z</cp:lastPrinted>
  <dcterms:created xsi:type="dcterms:W3CDTF">1996-10-08T23:32:33Z</dcterms:created>
  <dcterms:modified xsi:type="dcterms:W3CDTF">2017-12-18T12:54:55Z</dcterms:modified>
  <cp:category/>
  <cp:version/>
  <cp:contentType/>
  <cp:contentStatus/>
</cp:coreProperties>
</file>